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heckCompatibility="1" defaultThemeVersion="124226"/>
  <bookViews>
    <workbookView xWindow="10395" yWindow="345" windowWidth="18150" windowHeight="13170"/>
  </bookViews>
  <sheets>
    <sheet name="Záradék" sheetId="14" r:id="rId1"/>
    <sheet name="Összesítő" sheetId="13" r:id="rId2"/>
    <sheet name="Irtás, föld- és sziklamunka" sheetId="12" r:id="rId3"/>
    <sheet name="Helyszíni beton és vasbeton mun" sheetId="11" r:id="rId4"/>
    <sheet name="Falazás és egyéb kőművesmunka" sheetId="10" r:id="rId5"/>
    <sheet name="Ácsmunka" sheetId="9" r:id="rId6"/>
    <sheet name="Vakolás és rabicolás" sheetId="8" r:id="rId7"/>
    <sheet name="Szárazépítés" sheetId="19" r:id="rId8"/>
    <sheet name="Tetőfedés" sheetId="7" r:id="rId9"/>
    <sheet name="Hideg- és melegburkolatok készí" sheetId="6" r:id="rId10"/>
    <sheet name="Bádogozás" sheetId="5" r:id="rId11"/>
    <sheet name="Fa- és műanyag szerkezet elhely" sheetId="4" r:id="rId12"/>
    <sheet name="Fém nyílászáró és  épületlakato" sheetId="16" r:id="rId13"/>
    <sheet name="Felületképzés" sheetId="1" r:id="rId14"/>
    <sheet name="Szigetelés" sheetId="2" r:id="rId15"/>
    <sheet name="Rögzítések, tömítések" sheetId="3" r:id="rId16"/>
    <sheet name="Járda, parkoló építés" sheetId="18" r:id="rId17"/>
  </sheets>
  <definedNames>
    <definedName name="_xlnm.Print_Titles" localSheetId="10">Bádogozás!$1:$1</definedName>
    <definedName name="_xlnm.Print_Titles" localSheetId="11">'Fa- és műanyag szerkezet elhely'!$1:$1</definedName>
    <definedName name="_xlnm.Print_Titles" localSheetId="9">'Hideg- és melegburkolatok készí'!$1:$1</definedName>
    <definedName name="_xlnm.Print_Titles" localSheetId="16">'Járda, parkoló építés'!$1:$1</definedName>
    <definedName name="_xlnm.Print_Titles" localSheetId="14">Szigetelés!$1:$1</definedName>
    <definedName name="_xlnm.Print_Titles" localSheetId="8">Tetőfedés!$1:$1</definedName>
    <definedName name="_xlnm.Print_Area" localSheetId="4">'Falazás és egyéb kőművesmunka'!$A$1:$I$8</definedName>
    <definedName name="_xlnm.Print_Area" localSheetId="13">Felületképzés!$A$1:$I$8</definedName>
    <definedName name="_xlnm.Print_Area" localSheetId="12">'Fém nyílászáró és  épületlakato'!$A$1:$I$7</definedName>
    <definedName name="_xlnm.Print_Area" localSheetId="3">'Helyszíni beton és vasbeton mun'!$A$1:$I$7</definedName>
    <definedName name="_xlnm.Print_Area" localSheetId="2">'Irtás, föld- és sziklamunka'!$A$1:$I$7</definedName>
    <definedName name="_xlnm.Print_Area" localSheetId="16">'Járda, parkoló építés'!$A$1:$I$17</definedName>
    <definedName name="_xlnm.Print_Area" localSheetId="15">'Rögzítések, tömítések'!$A$1:$I$6</definedName>
    <definedName name="_xlnm.Print_Area" localSheetId="7">Szárazépítés!$A$1:$I$4</definedName>
    <definedName name="_xlnm.Print_Area" localSheetId="14">Szigetelés!$A$1:$I$9</definedName>
    <definedName name="_xlnm.Print_Area" localSheetId="6">'Vakolás és rabicolás'!$A$1:$I$11</definedName>
    <definedName name="_xlnm.Print_Area" localSheetId="0">Záradék!$A$1:$E$38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8"/>
  <c r="H15"/>
  <c r="I14"/>
  <c r="H14"/>
  <c r="D13"/>
  <c r="H13" s="1"/>
  <c r="D12"/>
  <c r="I12" s="1"/>
  <c r="I11"/>
  <c r="H11"/>
  <c r="I10"/>
  <c r="H10"/>
  <c r="I9"/>
  <c r="H9"/>
  <c r="D8"/>
  <c r="H8" s="1"/>
  <c r="D7"/>
  <c r="I7" s="1"/>
  <c r="D6"/>
  <c r="I6" s="1"/>
  <c r="I5"/>
  <c r="H5"/>
  <c r="D4"/>
  <c r="I4" s="1"/>
  <c r="I3"/>
  <c r="H3"/>
  <c r="I2"/>
  <c r="H2"/>
  <c r="H4" l="1"/>
  <c r="H7"/>
  <c r="I13"/>
  <c r="I8"/>
  <c r="H12"/>
  <c r="I17"/>
  <c r="H6"/>
  <c r="H17" l="1"/>
  <c r="I2" i="19"/>
  <c r="I4" s="1"/>
  <c r="C7" i="13" s="1"/>
  <c r="H2" i="19"/>
  <c r="H4" s="1"/>
  <c r="B7" i="13" s="1"/>
  <c r="D5" i="11"/>
  <c r="D2" i="12" l="1"/>
  <c r="H2" s="1"/>
  <c r="I3" i="16"/>
  <c r="H3"/>
  <c r="H3" i="2"/>
  <c r="I3"/>
  <c r="H3" i="1"/>
  <c r="I3"/>
  <c r="H4"/>
  <c r="I4"/>
  <c r="I4" i="4"/>
  <c r="I2" i="16"/>
  <c r="H2"/>
  <c r="H17" i="4"/>
  <c r="I17"/>
  <c r="H6"/>
  <c r="I6"/>
  <c r="H14"/>
  <c r="I14"/>
  <c r="I15"/>
  <c r="H15"/>
  <c r="H13"/>
  <c r="I13"/>
  <c r="H20"/>
  <c r="I20"/>
  <c r="H22"/>
  <c r="I22"/>
  <c r="H24"/>
  <c r="I24"/>
  <c r="H16"/>
  <c r="I16"/>
  <c r="H23"/>
  <c r="I23"/>
  <c r="H21"/>
  <c r="I21"/>
  <c r="H4" i="6"/>
  <c r="I4"/>
  <c r="H3" i="8"/>
  <c r="I3"/>
  <c r="I9"/>
  <c r="H9"/>
  <c r="H11" i="9"/>
  <c r="I11"/>
  <c r="H3"/>
  <c r="I3"/>
  <c r="H3" i="10"/>
  <c r="I3"/>
  <c r="H4"/>
  <c r="I4"/>
  <c r="H4" i="2"/>
  <c r="H7" i="4"/>
  <c r="I6" i="8"/>
  <c r="H3" i="11"/>
  <c r="I3"/>
  <c r="H6" i="8"/>
  <c r="I10" i="5"/>
  <c r="H10"/>
  <c r="I2" i="3"/>
  <c r="I4" s="1"/>
  <c r="C15" i="13" s="1"/>
  <c r="I6" i="2"/>
  <c r="I4"/>
  <c r="I2"/>
  <c r="I5" i="4"/>
  <c r="I8"/>
  <c r="I9"/>
  <c r="I19"/>
  <c r="I25"/>
  <c r="I2"/>
  <c r="I6" i="5"/>
  <c r="I7"/>
  <c r="I8"/>
  <c r="H6" i="6"/>
  <c r="H2" i="5"/>
  <c r="I2"/>
  <c r="H4"/>
  <c r="I4"/>
  <c r="I6" i="6"/>
  <c r="I2"/>
  <c r="I6" i="7"/>
  <c r="I7"/>
  <c r="I9"/>
  <c r="I10"/>
  <c r="I14"/>
  <c r="I15"/>
  <c r="I5" i="8"/>
  <c r="I8"/>
  <c r="I4"/>
  <c r="I6" i="9"/>
  <c r="I5"/>
  <c r="H2" i="3"/>
  <c r="H4" s="1"/>
  <c r="B15" i="13" s="1"/>
  <c r="I7" i="2"/>
  <c r="H7"/>
  <c r="H6"/>
  <c r="I5"/>
  <c r="H5"/>
  <c r="H2"/>
  <c r="I2" i="1"/>
  <c r="H2"/>
  <c r="H25" i="4"/>
  <c r="H19"/>
  <c r="I18"/>
  <c r="H18"/>
  <c r="I12"/>
  <c r="H12"/>
  <c r="I11"/>
  <c r="H11"/>
  <c r="I10"/>
  <c r="H10"/>
  <c r="H9"/>
  <c r="H8"/>
  <c r="I7"/>
  <c r="H5"/>
  <c r="H2"/>
  <c r="I9" i="5"/>
  <c r="H9"/>
  <c r="H8"/>
  <c r="H7"/>
  <c r="H6"/>
  <c r="I5"/>
  <c r="H5"/>
  <c r="I7" i="6"/>
  <c r="H7"/>
  <c r="I5"/>
  <c r="H5"/>
  <c r="I3"/>
  <c r="H3"/>
  <c r="H2"/>
  <c r="I16" i="7"/>
  <c r="H16"/>
  <c r="H15"/>
  <c r="H14"/>
  <c r="I13"/>
  <c r="H13"/>
  <c r="I12"/>
  <c r="H12"/>
  <c r="I11"/>
  <c r="H11"/>
  <c r="H10"/>
  <c r="H9"/>
  <c r="I8"/>
  <c r="H8"/>
  <c r="H7"/>
  <c r="H6"/>
  <c r="I5"/>
  <c r="H5"/>
  <c r="I4"/>
  <c r="H4"/>
  <c r="I2"/>
  <c r="H2"/>
  <c r="I10" i="8"/>
  <c r="H10"/>
  <c r="H8"/>
  <c r="I7"/>
  <c r="H7"/>
  <c r="H5"/>
  <c r="H4"/>
  <c r="I2"/>
  <c r="H2"/>
  <c r="I10" i="9"/>
  <c r="H10"/>
  <c r="I9"/>
  <c r="H9"/>
  <c r="I8"/>
  <c r="H8"/>
  <c r="I7"/>
  <c r="H7"/>
  <c r="H6"/>
  <c r="H5"/>
  <c r="I4"/>
  <c r="H4"/>
  <c r="I2"/>
  <c r="H2"/>
  <c r="I5" i="10"/>
  <c r="H5"/>
  <c r="I2"/>
  <c r="H2"/>
  <c r="I5" i="11"/>
  <c r="H5"/>
  <c r="I2"/>
  <c r="H2"/>
  <c r="I4" i="12"/>
  <c r="H4"/>
  <c r="I2"/>
  <c r="H4" i="4"/>
  <c r="I4" i="16"/>
  <c r="C12" i="13" s="1"/>
  <c r="H4" i="16" l="1"/>
  <c r="B12" i="13" s="1"/>
  <c r="I5" i="12"/>
  <c r="C2" i="13" s="1"/>
  <c r="C29" i="14"/>
  <c r="D29"/>
  <c r="H11" i="5"/>
  <c r="B10" i="13" s="1"/>
  <c r="I17" i="7"/>
  <c r="C8" i="13" s="1"/>
  <c r="I11" i="5"/>
  <c r="C10" i="13" s="1"/>
  <c r="H17" i="7"/>
  <c r="B8" i="13" s="1"/>
  <c r="H5" i="12"/>
  <c r="B2" i="13" s="1"/>
  <c r="I12" i="9"/>
  <c r="C5" i="13" s="1"/>
  <c r="H12" i="9"/>
  <c r="B5" i="13" s="1"/>
  <c r="H8" i="2"/>
  <c r="B14" i="13" s="1"/>
  <c r="I8" i="2"/>
  <c r="C14" i="13" s="1"/>
  <c r="I5" i="1"/>
  <c r="C13" i="13" s="1"/>
  <c r="H5" i="1"/>
  <c r="B13" i="13" s="1"/>
  <c r="H26" i="4"/>
  <c r="B11" i="13" s="1"/>
  <c r="I26" i="4"/>
  <c r="C11" i="13" s="1"/>
  <c r="H8" i="6"/>
  <c r="B9" i="13" s="1"/>
  <c r="I8" i="6"/>
  <c r="C9" i="13" s="1"/>
  <c r="H11" i="8"/>
  <c r="B6" i="13" s="1"/>
  <c r="I11" i="8"/>
  <c r="C6" i="13" s="1"/>
  <c r="I6" i="10"/>
  <c r="C4" i="13" s="1"/>
  <c r="H6" i="10"/>
  <c r="B4" i="13" s="1"/>
  <c r="I6" i="11"/>
  <c r="C3" i="13" s="1"/>
  <c r="H6" i="11"/>
  <c r="B3" i="13" s="1"/>
  <c r="D25" i="14" l="1"/>
  <c r="D30" s="1"/>
  <c r="C16" i="13"/>
  <c r="B16"/>
  <c r="C25" i="14"/>
  <c r="C30" s="1"/>
  <c r="C31" l="1"/>
  <c r="C32" s="1"/>
  <c r="C33" s="1"/>
</calcChain>
</file>

<file path=xl/sharedStrings.xml><?xml version="1.0" encoding="utf-8"?>
<sst xmlns="http://schemas.openxmlformats.org/spreadsheetml/2006/main" count="545" uniqueCount="273">
  <si>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</si>
  <si>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</si>
  <si>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</si>
  <si>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</si>
  <si>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</si>
  <si>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</si>
  <si>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</si>
  <si>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</si>
  <si>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</si>
  <si>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</si>
  <si>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</si>
  <si>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</si>
  <si>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</si>
  <si>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db</t>
  </si>
  <si>
    <t>Munkanem összesen:</t>
  </si>
  <si>
    <t>Irtás, föld- és sziklamunka</t>
  </si>
  <si>
    <t>m2</t>
  </si>
  <si>
    <r>
  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 felett C16/20 - X0b(H) kissé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6,4 finomsági modulussal</t>
    </r>
  </si>
  <si>
    <t>Helyszíni beton és vasbeton munka</t>
  </si>
  <si>
    <t>m</t>
  </si>
  <si>
    <t>Teherhordó és kitöltő falazat, égetett agyag-kerámia termékekből, kifalazások csorbázatok kifalazása, kisméretű téglából, 25 cm szélességig Kisméretű tömör tégla 250x120x65 mm I.o. M 1 (Hf10-mc) falazó, cementes mészhabarcs</t>
  </si>
  <si>
    <t>Falazás és egyéb kőművesmunka</t>
  </si>
  <si>
    <t>Tetőlécezés bontása bármely egyszeres hornyolt cserépfedés alatt</t>
  </si>
  <si>
    <t>Párafékező, párazáró fólia terítése 15 cm-es átfedéssel BACHL PU-Tec airfol párazáró fólia, 1,5 x 50 m</t>
  </si>
  <si>
    <t>Tetőlécezés hornyolt cserépfedés alá Fenyő tetőléc 3-6,5 m 25x50 mm</t>
  </si>
  <si>
    <t>Tetőlécezés tetőfelület ellenlécezésének elkészítése</t>
  </si>
  <si>
    <t>Gerincléc elhelyezése gerincléctartóra, taréjgerinc- és élgerincképzésnél Tetőléc 2-6.5 m hosszú 30/32x48/50 mm</t>
  </si>
  <si>
    <t>Deszkázás ereszdeszkázás, nádazás, bádogozás vagy ereszlemez alá</t>
  </si>
  <si>
    <t>Deszkázás oromdeszka nádfedéshez, egymásra szegezve, 20+12 cm szélességig</t>
  </si>
  <si>
    <r>
      <t>Páraáteresztő, vízzáró alátétfólia, alátétfedés, vagy alátétszigetelés terítése 15 cm-es átfedéssel (ellenléc külön tételben számolandó) ragasztóval vagy ragasztószalaggal folytonosítva CREATON DUO páraáteresztő alátétfólia, öntapadó ragasztószalaggal (150 gr/m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75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/tekercs)</t>
    </r>
  </si>
  <si>
    <t>Ácsmunka</t>
  </si>
  <si>
    <t>Vakolat leverése lábazati cementvakolat 5 cm vastagságig</t>
  </si>
  <si>
    <t>Vékonyvakolatok, színvakolatok felhordása alapozott, előkészített felületre, vödrös kiszerelésű anyagból, szilikát vékonyvakolat készítése, egy rétegben, 1,5-2,5 mm-es szemcsemérettel weber.pas silicate vékonyvakolat, középszemcsés, Kód: R410, alapáras színek</t>
  </si>
  <si>
    <t>Lábazati vakolatok; lábazati alapvakolat felhordása kézi erővel, 2 cm vastagságban weber 231 KPS lábazati alapvakolat Kód: 231P</t>
  </si>
  <si>
    <t>Üvegszövet háló beágyazása, függőleges, vízszintes,  ferde vagy íves felületen weber M702 ragasztópaszta, Kód: M702 + cement (CEM II/A 32,5)</t>
  </si>
  <si>
    <t>Vakolatjavítás homlokzaton, a meglazult, sérült vakolat előzetes leverésével, durva, sima kivitelben, hiánypótlás 25% felett Hvh5-mc, kültéri, vakoló cementes mészhabarcs mészpéppel</t>
  </si>
  <si>
    <r>
      <t>Üvegszövet háló elhelyezése, függőleges, vízszintes,  ferde vagy íves felületen weber üvegszövet 160 g/m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Kód: 9902</t>
    </r>
  </si>
  <si>
    <t>Vakolás és rabicolás</t>
  </si>
  <si>
    <t>Cserépfedés bontása (bármely rendszerű)</t>
  </si>
  <si>
    <t>Egyszeres fedés húzott, hornyolt tetőcserepekkel, rögzítés nélkül, 31-35° tetőhajlásszög között CREATON Róna szegmensvágású  alapcserép NUANCE ® engóbozott antik, rézvörös, matt fekete</t>
  </si>
  <si>
    <t>Egyszeres fedés húzott, hornyolt tetőcserepekkel, 50° tetőhajlásszög felett, minden egyes cserép rögzítésével CREATON Róna szegmensvágású  alapcserép NUANCE ® engóbozott antik, rézvörös, matt fekete</t>
  </si>
  <si>
    <t>Egyszeres húzott, hornyolt  tetőcserép fedésnél, taréjgerinc készítése kúpcseréppel, kúpcseréprögzítővel,gerincszellőző-szalaggal, fésűs gerincelemmel vagy kúpalátéttel CREATON kerámia hódfarkú/hornyolt/Hargita kúpcserép (típusok: BZ, BM, BG, BMZ) NUANCE ® engóbozott, minden szín</t>
  </si>
  <si>
    <t>Egyszeres húzott, hornyolt  tetőcserép fedésnél, fém vápaelem elhelyezése TONDACH alumínium vápatekercs, 600 mm, piros/barna</t>
  </si>
  <si>
    <t>Egyszeres húzott, hornyolt  tetőcserép fedésnél, alumínium vápalezáró szalag elhelyezése TONDACH öntapadó vápalezáró szalag, piros</t>
  </si>
  <si>
    <t>Egyszeres húzott, hornyolt  tetőcserép fedésnél, élgerinc készítése kúpcseréppel, kúpcseréprögzítővel,gerincszellőző-szalaggal, fésűs gerincelemmel vagy kúpalátéttel CREATON kerámia hódfarkú/hornyolt/Hargita kúpcserép (típusok: BZ, BM, BG, BMZ) NUANCE ® engóbozott, minden szín</t>
  </si>
  <si>
    <t>Egyszeres húzott, hornyolt  tetőcserép fedésnél, élgerincnél kezdő gerinccserép vagy taréjgerincnél kezdő gerincelem elhelyezése CREATON kerámia kezdőkúp kagylóformájú, minden termékhez, NUANCE ® engóbozott</t>
  </si>
  <si>
    <t>Egyszeres húzott, hornyolt  tetőcserép fedésnél, élgerinc és taréjgerinc csatlakozásnál 3 tengelyű elosztókúp elhelyezése CREATON elosztókúp, 3 tengelyű NUANCE ® engóbozott, minden cseréptipus, minden szín</t>
  </si>
  <si>
    <t>Egyszeres húzott, hornyolt  tetőcserép fedésnél, szellőzőelem, szellőzőszalag vagy lezárófésű elhelyezése eresznél CREATON szellőző szalag, 5 m minden színben</t>
  </si>
  <si>
    <t>Egyszeres húzott, hornyolt  tetőcserép fedésnél, hófogó- és biztonsági rendszer kiegészítők  elhelyezése tetőfelületen TONDACH fém hófogó hornyolt tetőcseréphez C 380</t>
  </si>
  <si>
    <t>Egyszeres húzott, hornyolt  tetőcserép fedésnél, tetőkibúvó ablak elhelyezése CREATON tetőkibuvó ablak 45 x 55 cm szigetelt, antracit, nyitási irány beállítható minden cseréptípushoz</t>
  </si>
  <si>
    <t>Tetőfedés</t>
  </si>
  <si>
    <t>Lapburkolatok bontása, padlóburkolat bármely méretű kőagyag, mozaik vagy tört mozaik (NOVA) lapból</t>
  </si>
  <si>
    <t>Lapburkolatok bontása, lábazatburkolat 0,50 m magasságig,  egyenes egysoros vagy lépcsős kivitelben, 10x10 - 20x20 cm-es lapméretig</t>
  </si>
  <si>
    <t>Padlóburkolat hordozószerkezetének felületelőkészítése beltérben, beton alapfelületen önterülő felületkiegyenlítés készítése 5 mm átlagos rétegvastagságban KEMIKÁL SORIPON önterülő aljzatkiegyenlítő</t>
  </si>
  <si>
    <t>Lábazatburkolat készítése, beltérben, gres, kőporcelán lappal, egyenes, egysoros kivitelben, 3-5 mm ragasztóba rakva, 1-10 mm fugaszélességgel, 10 cm magasságig, 20x20 - 40×40 cm közötti lapmérettel LB-Knauf PROFIFLEX/Profi flexragasztó, EN 12004 szerinti C2TE minősítéssel, flexibilis, megcsúszásmentes, padlófűtéshez is, Cikkszám: K00615301 LB-Knauf Colorin flex fugázó, EN 13888 szerinti CG2 minősítéssel, fehér, Cikkszám: K00630***</t>
  </si>
  <si>
    <t>Hideg- és melegburkolatok készítése, aljzat előkészítés</t>
  </si>
  <si>
    <t>Függőereszcsatorna szerelése, félkörszelvényű, bármilyen kiterített szélességben, színes műanyagbevonatú horganyzott acéllemezből LINDAB Rainline R 150 félkörszelvényű függő ereszcsatorna, horganyzott acél + Elite bevonat, standard színben</t>
  </si>
  <si>
    <t>Lefolyócső szerelése kör keresztmetszettel, bármilyen kiterített szélességgel, színes műanyagbevonatú horganyzott acéllemezből LINDAB Rainline SRÖR 100 körszelvényű lefolyócső egyik végén szűkítve, horganyzott acél + Elite bevonat, standard színben</t>
  </si>
  <si>
    <t>Ereszszegély szerelése keményhéjalású tetőhöz, színes műanyagbevonatú horganyzott acéllemezből, 40 cm kiterített szélességig LINDAB Seamline FOP szegély tűzihorganyzott acél + Classic bevonat, standard színben, 0,5 mm vtg., kiterített szélesség: 51-100 mm</t>
  </si>
  <si>
    <t>Ereszszegély szerelése keményhéjalású tetőhöz, színes műanyagbevonatú horganyzott acéllemezből, 40 cm kiterített szélességig LINDAB Seamline FOP szegély tűzihorganyzott acél + Classic bevonat, standard színben, 0,5 mm vtg., kiterített szélesség: 201-250 mm</t>
  </si>
  <si>
    <t>Kéményszegély szerelése keményhéjalású tetőhöz, színes műanyagbevonatú horganyzott acéllemezből, 50 cm kiterített szélességgel LINDAB Seamline FOP szegély tűzihorganyzott acél + Classic matt bevonat, standard színben, 0,5 mm vtg., kiterített szélesség: 451-500 mm</t>
  </si>
  <si>
    <t>Bádogozás</t>
  </si>
  <si>
    <r>
      <t>m</t>
    </r>
    <r>
      <rPr>
        <vertAlign val="superscript"/>
        <sz val="10"/>
        <color indexed="8"/>
        <rFont val="Times New Roman CE"/>
        <charset val="238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</si>
  <si>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</t>
    </r>
  </si>
  <si>
    <r>
      <t>Fa nyílászáró szerkezetek bontása,  ajtó, ablak vagy kapu, 6,01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felett</t>
    </r>
  </si>
  <si>
    <t>Szilikon festések, szilikon kötőanyagú, fehér vagy színes homlokzatfestés, megfelelően előkészített alapfelületen, vakolaton, két rétegben, egy vagy több színben, tagolt durva felületen weber F055 szilikon homlokzatfesték, Kód: F055, alapáras színek</t>
  </si>
  <si>
    <t>Felületképzés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</si>
  <si>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 VILLAS EO-G 4 F/K Extra, üvegszövet hordozórétegű, 4 mm vastag, SBS-oxid DUO lemez</t>
  </si>
  <si>
    <t>Külső fal; Hőszigetelések épületlábazaton vagy koszorún, foltonként ragasztva vagy megtámasztva (rögzítés külön tételben), egy rétegben, extrudált polisztirolhab lemezzel RAVATHERM XPS 300WB (STYROFOAM IB-A) 120 érdesített felületű extrudált polisztirolhab hőszigetelő lemez,120x600x1250mm, Lambda: 0,035 W/mK; RTH300WB120</t>
  </si>
  <si>
    <t>Rögzítőelem elhelyezése téglafalazatba tömör tégla esetén, galvanikusan horganyzott rögzítő elem mechanikus rögzítésével FISCHER SXR 10x230 T, rögzítődübel, cinkkel galvanizált biztonsági csavarral (Torx-bit), Csz.: 46270</t>
  </si>
  <si>
    <t>Rögzítések, tömítések</t>
  </si>
  <si>
    <t>Összesen:</t>
  </si>
  <si>
    <t>T3 Mérnök Iroda Kft.</t>
  </si>
  <si>
    <t xml:space="preserve">     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</si>
  <si>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</si>
  <si>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</si>
  <si>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</si>
  <si>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</si>
  <si>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</si>
  <si>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</si>
  <si>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</si>
  <si>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</si>
  <si>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</si>
  <si>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</si>
  <si>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</si>
  <si>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2.1 ÁFA vetítési alap</t>
  </si>
  <si>
    <t>2.2 Áfa</t>
  </si>
  <si>
    <t>3.  A munka ára</t>
  </si>
  <si>
    <t>Aláírás</t>
  </si>
  <si>
    <t xml:space="preserve">Név :   CSŐSZ KÖZSÉG ÖNKORMÁNYZAT                               </t>
  </si>
  <si>
    <t xml:space="preserve">Cím :    8122 Csősz, Deák F. u. Hrsz:223/2                              </t>
  </si>
  <si>
    <t xml:space="preserve">    Művelődési ház felújítása                                                                          </t>
  </si>
  <si>
    <t xml:space="preserve">    homlokzat hőszigetelés, födémek hőszigetelése,                                                                          </t>
  </si>
  <si>
    <t xml:space="preserve">    tetőhéjazat csere, nyílászáró csere                                                                          </t>
  </si>
  <si>
    <t>Talajjavító réteg készítésevonalas létesítményeknél,
3,00 m szélességig vagy építményen belül,
osztályozatlan kavicsból
Természetes szemmegoszlású kavics THK 0/24 P-TT Hegyeshalom</t>
  </si>
  <si>
    <t>21-004-004.1.2-0120601</t>
  </si>
  <si>
    <t xml:space="preserve">
Tételszám</t>
  </si>
  <si>
    <t>21-011-011.5</t>
  </si>
  <si>
    <t>31-000-013.2</t>
  </si>
  <si>
    <t>31-030-011.2.1.2-0121110</t>
  </si>
  <si>
    <t>33-000-061.2</t>
  </si>
  <si>
    <t>Csorbázatvésés, 16-25 cm szélesség között
kávák levésése</t>
  </si>
  <si>
    <t>33-091-008.4.1-2110002</t>
  </si>
  <si>
    <t>35-000-002.1</t>
  </si>
  <si>
    <t>35-002-003-0094081</t>
  </si>
  <si>
    <t>35-002-004.2-0116604</t>
  </si>
  <si>
    <t>35-003-001.1-0410024</t>
  </si>
  <si>
    <t>35-003-001.6</t>
  </si>
  <si>
    <t>35-003-003-0410051</t>
  </si>
  <si>
    <t>35-004-001.2</t>
  </si>
  <si>
    <t>35-004-001.5</t>
  </si>
  <si>
    <t>36-000-001.4</t>
  </si>
  <si>
    <t>36-005-021.2.4.2-0411601</t>
  </si>
  <si>
    <t>36-007-009.1.1-0411706</t>
  </si>
  <si>
    <t>36-011-006-0310336</t>
  </si>
  <si>
    <t>36-011-007-0151656</t>
  </si>
  <si>
    <t>36-090-001.2.3-0550080</t>
  </si>
  <si>
    <t>41-000-001</t>
  </si>
  <si>
    <t>41-000-004</t>
  </si>
  <si>
    <t>41-003-021.1.2-0116365</t>
  </si>
  <si>
    <t>Síkpala fedés bontása (bármely méretű)</t>
  </si>
  <si>
    <t>41-003-021.4-0116365</t>
  </si>
  <si>
    <t>41-003-029.3-0116406</t>
  </si>
  <si>
    <t>41-003-029.5-0194037</t>
  </si>
  <si>
    <t>41-003-029.6-0194031</t>
  </si>
  <si>
    <t>41-003-029.11-0116406</t>
  </si>
  <si>
    <t>41-003-029.12-0116711</t>
  </si>
  <si>
    <t>41-003-029.13-0116701</t>
  </si>
  <si>
    <t>Egyszeres húzott, hornyolt tetőcserép fedésnél,
szellőzőcserép elhelyezése
CREATON Róna hornyolt szegmensvágású kerámia szellőző cserép 20,5×40 cm, engóbozott</t>
  </si>
  <si>
    <t>41-003-029.21-0116367</t>
  </si>
  <si>
    <t>41-003-029.22-0117070</t>
  </si>
  <si>
    <t>41-003-029.31-0194019</t>
  </si>
  <si>
    <t>41-003-029.33-0116503</t>
  </si>
  <si>
    <t>42-000-002.1</t>
  </si>
  <si>
    <t>42-000-002.3</t>
  </si>
  <si>
    <t>42-011-002.1.1.4.1-0211256</t>
  </si>
  <si>
    <t>42-022-001.1.1.2.1.1-0212010</t>
  </si>
  <si>
    <t>42-022-002.1.2.1.1-0212010</t>
  </si>
  <si>
    <t>43-002-001.2-0144003</t>
  </si>
  <si>
    <t>43-003-001.1.2.1-0993243</t>
  </si>
  <si>
    <t>43-003-001.1.2.1-0993246</t>
  </si>
  <si>
    <t>43-003-005.1.2.3-0993326</t>
  </si>
  <si>
    <t>43-000-001</t>
  </si>
  <si>
    <t>Függőereszcsatorna bontása,50 cm kiterített szélességig</t>
  </si>
  <si>
    <t>fm</t>
  </si>
  <si>
    <t>43-000-005</t>
  </si>
  <si>
    <t>Lefolyó csatorna bontása50 cm kiterített szélességig</t>
  </si>
  <si>
    <t>43-002-011.2-0144013</t>
  </si>
  <si>
    <t>44-000-001.1</t>
  </si>
  <si>
    <t>44-000-001.2</t>
  </si>
  <si>
    <t>44-000-001.4</t>
  </si>
  <si>
    <t>44-011-001.1.1-0168421</t>
  </si>
  <si>
    <t xml:space="preserve"> 44-011-001.1.1-0168541</t>
  </si>
  <si>
    <t>44-011-001.1.1-0168512</t>
  </si>
  <si>
    <t>44-011-001.1.1-0168541</t>
  </si>
  <si>
    <t>44-011-001.1.1-0168552</t>
  </si>
  <si>
    <t>44-011-001.1.1-0168554</t>
  </si>
  <si>
    <t>44-012-001.1.2.6.2-0168165</t>
  </si>
  <si>
    <t>44-012-001.1.2.8.1-0222381</t>
  </si>
  <si>
    <t>44-012-001.1.2.8.1-0222387</t>
  </si>
  <si>
    <t>47-013-5.2.3.1.4-0151662</t>
  </si>
  <si>
    <t>48-002-001.3.1.2-0099009</t>
  </si>
  <si>
    <t>48-007-001.2.5-0094564</t>
  </si>
  <si>
    <t>48-007-021.21.1-4110169</t>
  </si>
  <si>
    <t>48-010-001.6.2.2-0092699</t>
  </si>
  <si>
    <r>
      <t xml:space="preserve">Homlokzati hőszigetelés, üvegszövetháló-erősítéssel, (mechanikai rögzítés, felületi zárás valamint kiegészítő profilok külön tételben szerepelnek), normál homlokzati kőzetgyapot hőszigetelő lapokkal, ragasztóporból képzett ragasztóba, tagolt sík, függőleges falon </t>
    </r>
    <r>
      <rPr>
        <b/>
        <sz val="10"/>
        <color indexed="8"/>
        <rFont val="Times New Roman CE"/>
        <charset val="238"/>
      </rPr>
      <t xml:space="preserve">ROCKWOOL Frontrock Max E </t>
    </r>
    <r>
      <rPr>
        <sz val="10"/>
        <color indexed="8"/>
        <rFont val="Times New Roman CE"/>
        <charset val="238"/>
      </rPr>
      <t xml:space="preserve">vakolható, inhomogén kőzetgyapot lemez </t>
    </r>
    <r>
      <rPr>
        <b/>
        <sz val="10"/>
        <color indexed="8"/>
        <rFont val="Times New Roman CE"/>
        <charset val="238"/>
      </rPr>
      <t>150 mm</t>
    </r>
  </si>
  <si>
    <t>88-004-001.1.1.1-0481367</t>
  </si>
  <si>
    <t>43-003-008.2.1-0993246</t>
  </si>
  <si>
    <t>36-009-019.1.2-0910026</t>
  </si>
  <si>
    <t>Díszvakolatok és gipszdíszítések
Előregyártott nyers vagy kéregbevonatos, formahabosított homlokzati dekorprofil elhelyezése
szálakban, párkányok, tagozatok, díszek kialakításához,
15 cm szélesség felett
Homlokzati dekorprofil 15 cm szélesség felett</t>
  </si>
  <si>
    <t xml:space="preserve">            Művelődési ház felújítás                        </t>
  </si>
  <si>
    <t>Szigetelés</t>
  </si>
  <si>
    <t>31-002-1.1.1-0310084</t>
  </si>
  <si>
    <t>t</t>
  </si>
  <si>
    <t>menetszár alátéttel, anyával 30cm-ként</t>
  </si>
  <si>
    <t>Melegen hengerelt acélgerendák elhelyezése csomóponti kötés nélkül, vízszintes tartószerkezetbe, betonacél szerelés előtt kézi erővel, "I" - szelvényű idomacélból, 80-160 mm között IPE 140 mm 2db IPE 140-2,3m + LP 100/4-200mm 30cm-ként + M12/300-B-8.8 statika szerint!</t>
  </si>
  <si>
    <t>33-091-1.1.1-1110002</t>
  </si>
  <si>
    <t>Nyílásbontás,
égetett-agyag kerámia
teherhordó, tömör téglafalban</t>
  </si>
  <si>
    <t>33-000-31.1.1</t>
  </si>
  <si>
    <t>Egyéb ácsszerkezetek,
falépcső bontása</t>
  </si>
  <si>
    <t>35-000-9.1</t>
  </si>
  <si>
    <t>Faanyag gomba és rovarkártevő elleni
megelőző, egyidejűleg égéskésleltető védelme
mázolási technológiával felhordott anyaggal
BOCHEMIT ANTIFLASH 250g/m2</t>
  </si>
  <si>
    <t>35-011-1.3.1-0251509</t>
  </si>
  <si>
    <t>36-090-1.1.2-0550030</t>
  </si>
  <si>
    <t>Vékonyvakolat alapozók felhordása, kézi erővel
weber.therm primer G700 vékonyvakolat alapozó, Kód: G700</t>
  </si>
  <si>
    <t>36-002-4-0411028</t>
  </si>
  <si>
    <t>Padlóburkolat készítése, beltérben, tégla, beton, vakolt alapfelületen, gres, kőporcelán vagy kerámia lappal, kötésben vagy hálósan, 3-5 mm vtg. ragasztóba rakva, 1-10 mm fugaszélességgel, 20x20 - 40x40 cm közötti lapmérettel LB-Knauf PROFIFLEX/Profi flexragasztó, EN 12004 szerinti C2TE minősítéssel, flexibilis, megcsúszásmentes, padlófűtéshez is, Cikkszám: K00615301 LB-Knauf Colorin flex fugázó, EN 13888 szerinti CG2 minősítéssel, fehér, Cikkszám: K00630***</t>
  </si>
  <si>
    <t>Fal-, pillér-, oszlopburkolat készítése
beltérben,
tégla, beton, vakolt alapfelületen,
mázas kerámiával,
kötésben vagy hálósan, 3-5 mm vtg. ragasztóba rakva, 1-10 mm fugaszélességgel,
10x10 - 20x20 cm közötti lapmérettel
LB-Knauf BASIS/Bázis ragasztó, EN 12004 szerinti C1T minősítéssel, beltéri-fagyálló lapokhoz, Cikkszám: K00617011
LB-Knauf Colorin fugázó, EN 13888 szerinti CG2 minősítéssel, fehér, Cikkszám: K00625***</t>
  </si>
  <si>
    <t>42-012-1.1.1.1.1.2-0212001</t>
  </si>
  <si>
    <t>44-012-001.1.2.8.1-0222386</t>
  </si>
  <si>
    <t>44-012-1.1.2.8.1-0222381</t>
  </si>
  <si>
    <t>44-012-1.1.1.5.1-0222361</t>
  </si>
  <si>
    <t>44-012-1.1.1.5.2-0222321</t>
  </si>
  <si>
    <r>
      <t xml:space="preserve">Műanyag kültéri nyílászárók elhelyezése előre kihagyott falnyílásba, hőszigetelt, fokozott légzárású bejárati ajtó, tömítés nélkül (szerelvényezve, finom beállítással), 5,01-10,00 m kerület között  kifelé nyíló két asszimetrikus szárnyú bejárati ajtó üvegezett, fix üvegezésű oldalvilágítókkel 6 kamrás  PVC profil, Uw&lt;1,1 W/m2K, mérete: </t>
    </r>
    <r>
      <rPr>
        <b/>
        <sz val="10"/>
        <color indexed="8"/>
        <rFont val="Times New Roman CE"/>
        <charset val="238"/>
      </rPr>
      <t>270 (55+160+55) x 232 cm AJ01</t>
    </r>
  </si>
  <si>
    <r>
      <t xml:space="preserve">Műanyag kültéri nyílászárók elhelyezése előre kihagyott falnyílásba, hőszigetelt, fokozott légzárású bejárati ajtó, tömítés nélkül (szerelvényezve, finom beállítással), 5,01-10,00 m kerület között  kifelé nyíló asszimetrikus kétszárnyú bejárati ajtó, fix felülvilágítóval,  angol panellel, 6 kamrás  PVC profil, Uw&lt;1,1 W/m2K, mérete: </t>
    </r>
    <r>
      <rPr>
        <b/>
        <sz val="10"/>
        <color indexed="8"/>
        <rFont val="Times New Roman CE"/>
        <charset val="238"/>
      </rPr>
      <t>154 x 260+40 cm AJ02</t>
    </r>
  </si>
  <si>
    <r>
      <t xml:space="preserve">Műanyag kültéri nyílászárók elhelyezése előre kihagyott falnyílásba, hőszigetelt, fokozott légzárású bejárati ajtó, tömítés nélkül (szerelvényezve, finom beállítással), 5,01-10,00 m kerület között  kifelé nyíló asszimetrikus kétszárnyú bejárati ajtó üvegezett, 6 kamrás PVC profil, Uw&lt;1,1W/m2K, mérete: </t>
    </r>
    <r>
      <rPr>
        <b/>
        <sz val="10"/>
        <color indexed="8"/>
        <rFont val="Times New Roman CE"/>
        <charset val="238"/>
      </rPr>
      <t>142 x 200 cm AJ03</t>
    </r>
  </si>
  <si>
    <r>
      <t xml:space="preserve">Műanyag kültéri nyílászárók elhelyezése előre kihagyott falnyílásba,
hőszigetelt, fokozott légzárású kétszárnyú bejárati ajtó,tömítés nélkül (szerelvényezve, finom beállítással),
6,01-10,00 m kerület között
kifelé nyíló kétszárnyú  bejárati ajtó, 6 kamrás  PVC profil, Uw&lt;1,1 W/m2K, mérete: </t>
    </r>
    <r>
      <rPr>
        <b/>
        <sz val="10"/>
        <color indexed="8"/>
        <rFont val="Times New Roman CE"/>
        <charset val="238"/>
      </rPr>
      <t>129 x 205 cm AJ04</t>
    </r>
  </si>
  <si>
    <r>
      <t xml:space="preserve">Műanyag kültéri nyílászárók elhelyezése előre kihagyott falnyílásba, hőszigetelt, fokozott légzárású bejárati ajtó, tömítés nélkül (szerelvényezve, finom beállítással), 5,01-10,00 m kerület között  kifelé nyíló kétszárnyú bejárati ajtó üvegezettl, fix felülvilágítóval, 6 kamrás  PVC profil, Uw&lt;1,1 W/m2K, mérete: </t>
    </r>
    <r>
      <rPr>
        <b/>
        <sz val="10"/>
        <color indexed="8"/>
        <rFont val="Times New Roman CE"/>
        <charset val="238"/>
      </rPr>
      <t>144 x 292 (210+82) cm AJ05</t>
    </r>
  </si>
  <si>
    <r>
      <t xml:space="preserve">Műanyag kültéri nyílászárók elhelyezése előre kihagyott falnyílásba, hőszigetelt, fokozott légzárású bejárati ajtó, tömítés nélkül (szerelvényezve, finom beállítással), 5,01-10,00 m kerület között  kifelé nyíló üvegezett kétszárnyú asszimetrikus üvegezett bejárati ajtó, fix felülvilágítóval, 6 kamrás PVC profil, Uw&lt;1,1 W/m2K, mérete: </t>
    </r>
    <r>
      <rPr>
        <b/>
        <sz val="10"/>
        <color indexed="8"/>
        <rFont val="Times New Roman CE"/>
        <charset val="238"/>
      </rPr>
      <t>180 x 290 (210+80) cm Aj06</t>
    </r>
  </si>
  <si>
    <t>44-001-1.1.1.2-0131036</t>
  </si>
  <si>
    <t>44-012-1.1.2.8.4-0221881</t>
  </si>
  <si>
    <t>45-051-12</t>
  </si>
  <si>
    <t>Akadálymentes porszórt acélkorlát elhelyezése, L01 konszignáció szerint</t>
  </si>
  <si>
    <t>Ablak- vagy szemöldökpárkány
50 cm kiterített szélességig
Ablakpárkány alumínium., standard színben, Ksz: 25 cm</t>
  </si>
  <si>
    <t>47-000-1,21.1.1.1.2</t>
  </si>
  <si>
    <t>Födém;
Padló hőszigetelő anyag elhelyezése, vízszintes felületen,
aljzatbeton alá,
úsztató rétegként vagy talajon fekvő padlószerkezetben,
poliuretánhab hőszigetelő lemezzel
BACHL PIR ALU poliuretán keményhab hőszigetelő lemez, 1250x625x60 mm, hővezetési tényező: λ= 0,022 W/mK</t>
  </si>
  <si>
    <t>48-007-41.1.1.1.5-0094546</t>
  </si>
  <si>
    <t>48-007-56.1.3.1-0113544</t>
  </si>
  <si>
    <t>Alátét- és elválasztó rétegek beépítése,
védőlemez-, műanyagfátyol-, fólia vagy műanyagfilc egy rétegben, átlapolással, rögzítés nélkül,
padló, födém szigeteléseknél,
vízszintes felületen
AUSTROTHERM polietilén fólia, 0,09 mm vastagságú, 2 m szélességű, elválasztó és mechanikai védelemre</t>
  </si>
  <si>
    <t>Fém nyílászáró és  épületlakatos szerkezetek</t>
  </si>
  <si>
    <t>Fa- és műanyag szerkezet elhelyezése</t>
  </si>
  <si>
    <t>2 Közvetlen önköltség összesen</t>
  </si>
  <si>
    <t>1. Építészet + statika</t>
  </si>
  <si>
    <t>2. Gépészet</t>
  </si>
  <si>
    <t>3. Villamos munkák</t>
  </si>
  <si>
    <t>4 Akadálymentesítés</t>
  </si>
  <si>
    <t>21-002-1.2</t>
  </si>
  <si>
    <t>21-004-4.1.4-0110811</t>
  </si>
  <si>
    <t>Tükörkészítés tömörítés nélkül,
sík felületen
gépi erővel,
kiegészítő kézi munkával
talajosztály: I-IV.</t>
  </si>
  <si>
    <t>21-004-5.1.1.1</t>
  </si>
  <si>
    <t>21-004-4.1.1.</t>
  </si>
  <si>
    <t>Talajjavító réteg készítése
vonalas létesítményeknél,
3,00 m szélességig vagy építményen belül,
homokból
Osztályozott homok, OH 0/4, KŐKA, Pécsvárad járda 4,92m3</t>
  </si>
  <si>
    <t>Humuszos termőréteg, termőföld leszedése,
terítése gépi erővel, 18%-os terephajlásig,
bármilyen talajban, szállítással,
50,1-200,0 m között járdához 16,5m3</t>
  </si>
  <si>
    <t>Beton aljzatok, járdák bontása 10 cm vastagságig,
kavicsbetonból, salakbetonból</t>
  </si>
  <si>
    <t>31-000-13.2</t>
  </si>
  <si>
    <t>Lépcsőszerkezetek bontása,
betonból,
C16/20 betonminőségig</t>
  </si>
  <si>
    <t>31-000-11.1.1</t>
  </si>
  <si>
    <t>62-003</t>
  </si>
  <si>
    <t>5. Járda és parkoló építés</t>
  </si>
  <si>
    <t>Kitermelt humusz terítése 
gépi erővel, kiegészítő kézi munkával
rézsűn 5,0 m szintkülönbségig</t>
  </si>
  <si>
    <t>21-004-3.2</t>
  </si>
  <si>
    <t>Térburkolat készítése rendszerkövekből 
8 cm-es vastagsággal,
10x10x8 - 40x40x8 cm közötti méretekben
LEIER Kaiserstein Foeum, 10x20x8 cm, (szürke) szegélykővel együtt parkoló</t>
  </si>
  <si>
    <t xml:space="preserve">Térburkolat készítése rendszerkövekből 
6 cm-es vastagsággal,
10x10x6 - 40x40x6 cm közötti méretekben
LEIER Kaiserstein Foeum, 10x20x6 cm, (szürke) szegélykővel együtt járda </t>
  </si>
  <si>
    <t>33-001-1.2.1.1.1.1-0200104</t>
  </si>
  <si>
    <t>Teherhordó és kitöltő falazat készítése,
beton, könnyűbeton falazóblokk vagy zsaluzóelem termékekből,
150 mm falvastagságban,
150x500x250 mm-es méretű
beton zsaluzóelemből,
kitöltő betonnal, betonacél beépítéssel
ZS 15-ös zsaluzóelem, 150/500/250 mm, C12/15-24/kissé képlékeny kavicsbeton,
B 38.24:8 mm átmérőjű betonacél - támfal, beton virágtartó</t>
  </si>
  <si>
    <t>31-011-1.2-0130410</t>
  </si>
  <si>
    <t>Munkaárok földkiemelése közművesített területen,
kézi erővel,
bármely konzisztenciájú talajban, dúcolás nélkül,
2,0 m² szelvényig,
I-II. talajosztály</t>
  </si>
  <si>
    <t>21-003-5.1.1.1</t>
  </si>
  <si>
    <t>23-003-1.1-0012310</t>
  </si>
  <si>
    <t>Beton- és vasbeton készítése,
darus technológiával,
.....minőségű betonból,
sávalap
C8/10 - XN(H) földnedves kavicsbeton keverék CEM 32,5 pc. D↓max = 24 mm, m = 6,6 finomsági modulussal - támfal_virágtartó alap</t>
  </si>
  <si>
    <t>Betonfal készítése gépi erővel, zsalukó falak közé
XN(H), X0b(H), X0v(H) környezeti osztályú,
kissé képlékeny vagy képlékeny konzisztenciájú betonból,
25-50 cm vastagság között
C20/25 - X0v(H) kissé képlékeny kavicsbeton keverék CEM 52,5 pc. D↓max = 24 mm, m = 6,8 finomsági modulussal tűmfal - virágtartó</t>
  </si>
  <si>
    <t>45-051-13</t>
  </si>
  <si>
    <t>Porszórt lépcső acélkorlát elhelyezése, L03 konszignáció szerint</t>
  </si>
  <si>
    <t>Beton aljzatok, járdák bontása 10 cm vastagságig, kavicsbetonból, salakbetonból, akadálymentes mosdó</t>
  </si>
  <si>
    <t>Vakolatjavítás
oldalfalon, tégla-, beton-, kőfelületen vagy építőlemezen,
a meglazult, sérült vakolat előzetes leverésével,
hiánypótlás 5-25% között
Hvb4-mc, beltéri, vakoló, cementes mészhabarcs mészpéppel, akadálymentes mosdó meglévő falszakaszán</t>
  </si>
  <si>
    <t>39-001-22.3.2-0120021</t>
  </si>
  <si>
    <t>UA fém vázszerkezetre szerelt válaszfal 2 x 1 rtg. impregnált,
12,5 mm vtg. gipszkarton borítással, hőszigeteléssel,
csavarfejek és illesztések glettelve (Q2),
egyszeres, sűrített, (30 vagy 31,3 cm bordatávolság)
UA 75-20 mm vtg. tartóvázzal
RIGIPS impregnált építőlemez RBI 12,5 mm, ásványi szálas hőszigetelés - akadálymentes mosdó falszerkezete</t>
  </si>
  <si>
    <t>Szárazépítés</t>
  </si>
  <si>
    <r>
      <t xml:space="preserve">Fa beltéri nyílászárók
elhelyezése, előre kihagyott falnyílásba, utólagos elhelyezéssel, tömítés nélkül,
(szerelvényezve, finom beállítással),
MDF vagy keményhéjszerkezetes ajtó,
6,01-10,00 m kerület között
Beltéri fa furatolt ajtó, tele lemezelt, egyszárnyú, acél tokkal, kilincs nélkül, </t>
    </r>
    <r>
      <rPr>
        <b/>
        <sz val="10"/>
        <color indexed="8"/>
        <rFont val="Times New Roman CE"/>
        <charset val="238"/>
      </rPr>
      <t>100x212,5 cm B01 -Akadálymentes mosdóra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</si>
  <si>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középnyíló bukó-nyíló REHAU Euro-Design 86 középfelnyíló bukó-nyíló ablak, U = 1,1 W/m2K </t>
    </r>
    <r>
      <rPr>
        <b/>
        <sz val="10"/>
        <color indexed="8"/>
        <rFont val="Times New Roman CE"/>
        <charset val="238"/>
      </rPr>
      <t xml:space="preserve">110 x 128 cm AB01 </t>
    </r>
  </si>
  <si>
    <r>
      <t xml:space="preserve">Műanyag kültéri nyílászárók,
hőszigetelt, fokozott légzárású ablak elhelyezése
előre kihagyott falnyílásba, tömítés nélkül (szerelvényezve, finombeállítással),
4,00 m kerület felett
hatkamrás profil, kétszárnyú vagy többszárnyú,
fix+tolószárny ablak, fehér, U = 1,15 W/m2K </t>
    </r>
    <r>
      <rPr>
        <b/>
        <sz val="10"/>
        <color indexed="8"/>
        <rFont val="Times New Roman CE"/>
        <charset val="238"/>
      </rPr>
      <t>120 x 120 cm AB13</t>
    </r>
  </si>
  <si>
    <r>
      <t xml:space="preserve">Műanyag kültéri nyílászárók,
hőszigetelt, fokozott légzárású ablak elhelyezése
előre kihagyott falnyílásba, tömítés nélkül (szerelvényezve, finombeállítással),
4,00 m kerület felett
hatkamrás profil, kétszárnyú vagy többszárnyú,
 középfelnyíló bukó-nyíló ablak, U = 1,15 W/m2K </t>
    </r>
    <r>
      <rPr>
        <b/>
        <sz val="10"/>
        <color indexed="8"/>
        <rFont val="Times New Roman CE"/>
        <charset val="238"/>
      </rPr>
      <t>109 x 120 cm AB05</t>
    </r>
  </si>
  <si>
    <r>
      <t xml:space="preserve">Műanyag kültéri nyílászárók,
hőszigetelt, fokozott légzárású ablak elhelyezése
előre kihagyott falnyílásba, tömítés nélkül (szerelvényezve, finombeállítással),
4,00 m kerületig,
hatkamrás profil, egyszárnyú
bukó
 ablak, fehér, U = 1,1 W/m2K </t>
    </r>
    <r>
      <rPr>
        <b/>
        <sz val="10"/>
        <color indexed="8"/>
        <rFont val="Times New Roman CE"/>
        <charset val="238"/>
      </rPr>
      <t>75 x 35 cm AB11</t>
    </r>
  </si>
  <si>
    <r>
      <t xml:space="preserve">Műanyag kültéri nyílászárók,
hőszigetelt, fokozott légzárású ablak elhelyezése
előre kihagyott falnyílásba, tömítés nélkül (szerelvényezve, finombeállítással),
4,00 m kerületig,
hatkamrás profil, egyszárnyú
bukó
ablak, fehér, U = 1,1 W/m2K </t>
    </r>
    <r>
      <rPr>
        <b/>
        <sz val="10"/>
        <color indexed="8"/>
        <rFont val="Times New Roman CE"/>
        <charset val="238"/>
      </rPr>
      <t>55 x 48 cm AB12</t>
    </r>
  </si>
  <si>
    <r>
      <t xml:space="preserve">Műanyag kültéri nyílászárók,
hőszigetelt, fokozott légzárású ablak elhelyezése
előre kihagyott falnyílásba, tömítés nélkül (szerelvényezve, finombeállítással),
4,00 m kerületig,
hatkamrás profil, egyszárnyú
bukó-nyíló
ablak, fehér, U = 1,1 W/m2K </t>
    </r>
    <r>
      <rPr>
        <b/>
        <sz val="10"/>
        <color indexed="8"/>
        <rFont val="Times New Roman CE"/>
        <charset val="238"/>
      </rPr>
      <t>56 x 70 cm AB10</t>
    </r>
  </si>
  <si>
    <r>
      <t>Műanyag kültéri nyílászárók,
hőszigetelt, fokozott légzárású ablak elhelyezéseelőre kihagyott falnyílásba, tömítés nélkül (szerelvényezve, finombeállítással),
4,00 m kerület felett
ötkamrás profil, kétszárnyú,
tokosztott nyíló-bukó/nyíló-bukó
5 kamrás  PVC profil, U&lt;1,15 W/m2K, mérete:</t>
    </r>
    <r>
      <rPr>
        <b/>
        <sz val="10"/>
        <color indexed="8"/>
        <rFont val="Times New Roman CE"/>
        <charset val="238"/>
      </rPr>
      <t xml:space="preserve"> 280(2×140) x 220 cm sorolóval AB03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</si>
  <si>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 fix és középfelnyíló ablak, U = 1,1 W/m2K </t>
    </r>
    <r>
      <rPr>
        <b/>
        <sz val="10"/>
        <color indexed="8"/>
        <rFont val="Times New Roman CE"/>
        <charset val="238"/>
      </rPr>
      <t>140 x 222 cm AB08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</si>
  <si>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fix és középnyíló k, U = 1,1 W/m2K </t>
    </r>
    <r>
      <rPr>
        <b/>
        <sz val="10"/>
        <color indexed="8"/>
        <rFont val="Times New Roman CE"/>
        <charset val="238"/>
      </rPr>
      <t>144 x 220 cm AB02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</si>
  <si>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fix és középfelnyíló ablak, U = 1,1 W/m2K </t>
    </r>
    <r>
      <rPr>
        <b/>
        <sz val="10"/>
        <color indexed="8"/>
        <rFont val="Times New Roman CE"/>
        <charset val="238"/>
      </rPr>
      <t>154 x 210 cm AB07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</si>
  <si>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fix és középfelnyíló ablak, U = 1,1 W/m2K </t>
    </r>
    <r>
      <rPr>
        <b/>
        <sz val="10"/>
        <color indexed="8"/>
        <rFont val="Times New Roman CE"/>
        <charset val="238"/>
      </rPr>
      <t>154 x 220 cm AB04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</si>
  <si>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fix és középfelnyíló ablak, U = 1,1 W/m2K </t>
    </r>
    <r>
      <rPr>
        <b/>
        <sz val="10"/>
        <color indexed="8"/>
        <rFont val="Times New Roman CE"/>
        <charset val="238"/>
      </rPr>
      <t>158 x 222 cm AB06</t>
    </r>
  </si>
  <si>
    <r>
      <t xml:space="preserve">Műanyag kültéri nyílászárók, hőszigetelt, fokozott légzárású ablak elhelyezése előre kihagyott falnyílásba, tömítés nélkül (szerelvényezve, finombeállítással), 4,00 m kerület felett hatkamrás profil, kétszárnyú vagy többszárnyú, osztott,  fix és középfelnyíló ablak, U = 1,1 W/m2K </t>
    </r>
    <r>
      <rPr>
        <b/>
        <sz val="10"/>
        <color indexed="8"/>
        <rFont val="Times New Roman CE"/>
        <charset val="238"/>
      </rPr>
      <t>162 x 222 cm AB09</t>
    </r>
  </si>
  <si>
    <r>
      <t>Fa nyílászáró szerkezetek bontása,  ajtó, ablak vagy kapu, 2,01-6,00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között</t>
    </r>
  </si>
  <si>
    <t>47-011-3.1.1.1.2-0159481</t>
  </si>
  <si>
    <t>Szilikátfestések,
kálivízüveg kötőanyagú, nagy vízgőzáteresztő képességű,
fehér vagy színes szilikát falfestés,
új vagy régi lekapart ásványi előkészített alapfelületen,
vakolaton, két rétegben,
tagolt sima felületen
, fehér</t>
  </si>
  <si>
    <t>Belső festéseknél felület előkészítése, részmunkák;
glettelés,
ásványi alapú klímaglettel,
vakolt felületen,
tagolt felületen
 ásványi alapú klímaglett anyag, hőhídhatások megszűntetésére, Cikkszám: 02971-002</t>
  </si>
  <si>
    <t xml:space="preserve">     2019.05.16.                                                                         </t>
  </si>
  <si>
    <t>Talajjavító réteg készítése
vonalas létesítményeknél,
3,00 m szélességig vagy építményen belül, és kívül, zúzottkőből
Zúzottkő dolomit, Z 55/80, KŐKA, Iszkaszentgyörgy járda 24,6m3</t>
  </si>
  <si>
    <t>62-002-2.3-0613250</t>
  </si>
  <si>
    <t>Süllyesztett szegély vagy futósor készítése,
alapárok kiemeléssel, beton alapgerendával,
hézagolással,
40 cm hosszú előregyártott beton szegélyelemekből
LEIER Quartz süllyesztett útszegélykő, szürke, 40/15/20 cm , Cikkszám: HUTJS1105
C12/15 - XN(H) földnedves kavicsbeton keverék CEM 32,5 pc. D↓max = 16 mm, m = 6,3 finomsági modulussal</t>
  </si>
  <si>
    <t>Magastető hő- és hangszigetelése; Szaruzat alatti szigetelés fa vagy fém fedélszék esetén (rögzítés külön tételben), poliuretánhab hőszigetelő lemezzel BACHL PIR ALU poliuretán keményhab hőszigetelő lemez, 2500x1250x140 mm, hővezetési tényező: λ= 0,022 W/mK</t>
  </si>
  <si>
    <t>Teherhordó és kitöltő falazat,
égetett agyag-kerámia termékekből,
nyílásbefalazás, nyílásszűkítés vagy kisebb falpótlások, 
250 mm és ennél vastagabb falban csorbázatvéséssel,
nyílásbefalazás, nyílásszűkítés vagy kisebb falpótlások,
Kisméretű tömör tégla 250x120x65 mm I.o.
Hf5-mc, falazó, cementes mészhabarcs</t>
  </si>
  <si>
    <r>
      <t>Építési törmelék konténeres elszállítása, lerakása, lerakóhelyi díjjal, 7,0 m</t>
    </r>
    <r>
      <rPr>
        <vertAlign val="superscript"/>
        <sz val="10"/>
        <rFont val="Times New Roman CE"/>
        <charset val="238"/>
      </rPr>
      <t>3</t>
    </r>
    <r>
      <rPr>
        <sz val="10"/>
        <rFont val="Times New Roman CE"/>
        <charset val="238"/>
      </rPr>
      <t>-es konténerbe</t>
    </r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</si>
</sst>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12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vertAlign val="subscript"/>
      <sz val="10"/>
      <color indexed="8"/>
      <name val="Times New Roman CE"/>
      <charset val="238"/>
    </font>
    <font>
      <b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2" xfId="0" applyFont="1" applyBorder="1" applyAlignment="1">
      <alignment vertical="top"/>
    </xf>
    <xf numFmtId="10" fontId="7" fillId="0" borderId="2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 applyAlignment="1">
      <alignment horizontal="right" vertical="top"/>
    </xf>
    <xf numFmtId="164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7" fillId="0" borderId="2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2" fontId="5" fillId="0" borderId="0" xfId="0" applyNumberFormat="1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3" fontId="7" fillId="0" borderId="6" xfId="0" applyNumberFormat="1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topLeftCell="A13" zoomScaleNormal="100" zoomScaleSheetLayoutView="100" workbookViewId="0">
      <selection activeCell="D20" sqref="D20"/>
    </sheetView>
  </sheetViews>
  <sheetFormatPr defaultColWidth="9.140625"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2" customFormat="1">
      <c r="A1" s="50" t="s">
        <v>72</v>
      </c>
      <c r="B1" s="50"/>
      <c r="C1" s="50"/>
      <c r="D1" s="50"/>
    </row>
    <row r="2" spans="1:4" s="12" customFormat="1">
      <c r="A2" s="50"/>
      <c r="B2" s="50"/>
      <c r="C2" s="50"/>
      <c r="D2" s="50"/>
    </row>
    <row r="3" spans="1:4" s="12" customFormat="1">
      <c r="A3" s="50"/>
      <c r="B3" s="50"/>
      <c r="C3" s="50"/>
      <c r="D3" s="50"/>
    </row>
    <row r="4" spans="1:4">
      <c r="A4" s="51"/>
      <c r="B4" s="51"/>
      <c r="C4" s="51"/>
      <c r="D4" s="51"/>
    </row>
    <row r="5" spans="1:4">
      <c r="A5" s="51"/>
      <c r="B5" s="51"/>
      <c r="C5" s="51"/>
      <c r="D5" s="51"/>
    </row>
    <row r="6" spans="1:4">
      <c r="A6" s="51"/>
      <c r="B6" s="51"/>
      <c r="C6" s="51"/>
      <c r="D6" s="51"/>
    </row>
    <row r="7" spans="1:4">
      <c r="A7" s="51"/>
      <c r="B7" s="51"/>
      <c r="C7" s="51"/>
      <c r="D7" s="51"/>
    </row>
    <row r="9" spans="1:4">
      <c r="A9" s="13" t="s">
        <v>89</v>
      </c>
      <c r="C9" s="10" t="s">
        <v>73</v>
      </c>
    </row>
    <row r="10" spans="1:4">
      <c r="A10" s="12" t="s">
        <v>170</v>
      </c>
      <c r="C10" s="10" t="s">
        <v>73</v>
      </c>
    </row>
    <row r="11" spans="1:4">
      <c r="A11" s="13" t="s">
        <v>90</v>
      </c>
      <c r="C11" s="10" t="s">
        <v>74</v>
      </c>
    </row>
    <row r="12" spans="1:4">
      <c r="A12" s="13" t="s">
        <v>73</v>
      </c>
      <c r="C12" s="10" t="s">
        <v>75</v>
      </c>
    </row>
    <row r="13" spans="1:4">
      <c r="A13" s="10" t="s">
        <v>73</v>
      </c>
      <c r="C13" s="10" t="s">
        <v>76</v>
      </c>
    </row>
    <row r="14" spans="1:4">
      <c r="A14" s="10" t="s">
        <v>73</v>
      </c>
      <c r="C14" s="10" t="s">
        <v>77</v>
      </c>
    </row>
    <row r="15" spans="1:4">
      <c r="A15" s="10" t="s">
        <v>78</v>
      </c>
      <c r="C15" s="10" t="s">
        <v>79</v>
      </c>
    </row>
    <row r="16" spans="1:4">
      <c r="A16" s="13" t="s">
        <v>91</v>
      </c>
    </row>
    <row r="17" spans="1:4">
      <c r="A17" s="13" t="s">
        <v>92</v>
      </c>
    </row>
    <row r="18" spans="1:4">
      <c r="A18" s="13" t="s">
        <v>93</v>
      </c>
    </row>
    <row r="19" spans="1:4" s="13" customFormat="1"/>
    <row r="20" spans="1:4">
      <c r="A20" s="10" t="s">
        <v>80</v>
      </c>
    </row>
    <row r="21" spans="1:4">
      <c r="A21" s="13" t="s">
        <v>266</v>
      </c>
    </row>
    <row r="23" spans="1:4">
      <c r="A23" s="52" t="s">
        <v>81</v>
      </c>
      <c r="B23" s="52"/>
      <c r="C23" s="52"/>
      <c r="D23" s="52"/>
    </row>
    <row r="24" spans="1:4">
      <c r="A24" s="14" t="s">
        <v>82</v>
      </c>
      <c r="B24" s="14"/>
      <c r="C24" s="17" t="s">
        <v>83</v>
      </c>
      <c r="D24" s="17" t="s">
        <v>84</v>
      </c>
    </row>
    <row r="25" spans="1:4">
      <c r="A25" s="14" t="s">
        <v>212</v>
      </c>
      <c r="B25" s="14"/>
      <c r="C25" s="21">
        <f>ROUND(SUM(Összesítő!B2:B15),0)</f>
        <v>0</v>
      </c>
      <c r="D25" s="21">
        <f>ROUND(SUM(Összesítő!C2:C15),0)</f>
        <v>0</v>
      </c>
    </row>
    <row r="26" spans="1:4" s="37" customFormat="1">
      <c r="A26" s="14" t="s">
        <v>213</v>
      </c>
      <c r="B26" s="14"/>
      <c r="C26" s="21"/>
      <c r="D26" s="21"/>
    </row>
    <row r="27" spans="1:4" s="37" customFormat="1">
      <c r="A27" s="14" t="s">
        <v>214</v>
      </c>
      <c r="B27" s="14"/>
      <c r="C27" s="21"/>
      <c r="D27" s="21"/>
    </row>
    <row r="28" spans="1:4" s="37" customFormat="1">
      <c r="A28" s="41" t="s">
        <v>215</v>
      </c>
      <c r="B28" s="41"/>
      <c r="C28" s="42"/>
      <c r="D28" s="42"/>
    </row>
    <row r="29" spans="1:4" s="38" customFormat="1" ht="16.5" thickBot="1">
      <c r="A29" s="39" t="s">
        <v>228</v>
      </c>
      <c r="B29" s="39"/>
      <c r="C29" s="40">
        <f>'Járda, parkoló építés'!H16</f>
        <v>0</v>
      </c>
      <c r="D29" s="40">
        <f>'Járda, parkoló építés'!I16</f>
        <v>0</v>
      </c>
    </row>
    <row r="30" spans="1:4">
      <c r="A30" s="14" t="s">
        <v>211</v>
      </c>
      <c r="B30" s="14"/>
      <c r="C30" s="21">
        <f>SUM(C25:C29)</f>
        <v>0</v>
      </c>
      <c r="D30" s="21">
        <f>SUM(D25:D29)</f>
        <v>0</v>
      </c>
    </row>
    <row r="31" spans="1:4">
      <c r="A31" s="10" t="s">
        <v>85</v>
      </c>
      <c r="C31" s="53">
        <f>ROUND(C30+D30,0)</f>
        <v>0</v>
      </c>
      <c r="D31" s="53"/>
    </row>
    <row r="32" spans="1:4">
      <c r="A32" s="14" t="s">
        <v>86</v>
      </c>
      <c r="B32" s="15">
        <v>0.27</v>
      </c>
      <c r="C32" s="54">
        <f>ROUND(C31*B32,0)</f>
        <v>0</v>
      </c>
      <c r="D32" s="54"/>
    </row>
    <row r="33" spans="1:4">
      <c r="A33" s="14" t="s">
        <v>87</v>
      </c>
      <c r="B33" s="14"/>
      <c r="C33" s="55">
        <f>SUM(C31:D32)</f>
        <v>0</v>
      </c>
      <c r="D33" s="55"/>
    </row>
    <row r="37" spans="1:4">
      <c r="B37" s="49" t="s">
        <v>88</v>
      </c>
      <c r="C37" s="49"/>
    </row>
    <row r="39" spans="1:4">
      <c r="A39" s="16"/>
    </row>
    <row r="40" spans="1:4">
      <c r="A40" s="16"/>
    </row>
    <row r="41" spans="1:4">
      <c r="A41" s="16"/>
    </row>
  </sheetData>
  <mergeCells count="12">
    <mergeCell ref="B37:C37"/>
    <mergeCell ref="A1:D1"/>
    <mergeCell ref="A2:D2"/>
    <mergeCell ref="A3:D3"/>
    <mergeCell ref="A4:D4"/>
    <mergeCell ref="A5:D5"/>
    <mergeCell ref="A6:D6"/>
    <mergeCell ref="A7:D7"/>
    <mergeCell ref="A23:D23"/>
    <mergeCell ref="C31:D31"/>
    <mergeCell ref="C32:D32"/>
    <mergeCell ref="C33:D33"/>
  </mergeCells>
  <printOptions horizontalCentered="1"/>
  <pageMargins left="0.39370078740157483" right="0.39370078740157483" top="1.3779527559055118" bottom="0.78740157480314965" header="0.43307086614173229" footer="0.43307086614173229"/>
  <pageSetup paperSize="9" orientation="portrait" r:id="rId1"/>
  <headerFooter>
    <oddHeader xml:space="preserve">&amp;C&amp;"Times New Roman,Félkövér"&amp;12
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topLeftCell="A4" zoomScaleNormal="100" zoomScaleSheetLayoutView="100" workbookViewId="0">
      <selection activeCell="C4" sqref="C4"/>
    </sheetView>
  </sheetViews>
  <sheetFormatPr defaultColWidth="9.140625" defaultRowHeight="12.75"/>
  <cols>
    <col min="1" max="1" width="4.28515625" style="45" customWidth="1"/>
    <col min="2" max="2" width="6.28515625" style="46" customWidth="1"/>
    <col min="3" max="3" width="36.7109375" style="46" customWidth="1"/>
    <col min="4" max="4" width="6.7109375" style="44" customWidth="1"/>
    <col min="5" max="5" width="6.7109375" style="46" customWidth="1"/>
    <col min="6" max="6" width="8.140625" style="44" bestFit="1" customWidth="1"/>
    <col min="7" max="7" width="8.28515625" style="44" customWidth="1"/>
    <col min="8" max="9" width="10.28515625" style="44" customWidth="1"/>
    <col min="10" max="10" width="15.7109375" style="46" customWidth="1"/>
    <col min="11" max="16384" width="9.140625" style="46"/>
  </cols>
  <sheetData>
    <row r="1" spans="1:9" s="62" customFormat="1" ht="25.5">
      <c r="A1" s="58" t="s">
        <v>3</v>
      </c>
      <c r="B1" s="59" t="s">
        <v>4</v>
      </c>
      <c r="C1" s="60" t="s">
        <v>5</v>
      </c>
      <c r="D1" s="61" t="s">
        <v>6</v>
      </c>
      <c r="E1" s="60" t="s">
        <v>7</v>
      </c>
      <c r="F1" s="61" t="s">
        <v>8</v>
      </c>
      <c r="G1" s="61" t="s">
        <v>9</v>
      </c>
      <c r="H1" s="61" t="s">
        <v>10</v>
      </c>
      <c r="I1" s="61" t="s">
        <v>11</v>
      </c>
    </row>
    <row r="2" spans="1:9" ht="38.25">
      <c r="A2" s="63">
        <v>1</v>
      </c>
      <c r="B2" s="64" t="s">
        <v>133</v>
      </c>
      <c r="C2" s="65" t="s">
        <v>51</v>
      </c>
      <c r="D2" s="66">
        <v>6</v>
      </c>
      <c r="E2" s="64" t="s">
        <v>16</v>
      </c>
      <c r="F2" s="67"/>
      <c r="G2" s="67"/>
      <c r="H2" s="67">
        <f>ROUND(D2*F2, 0)</f>
        <v>0</v>
      </c>
      <c r="I2" s="67">
        <f>ROUND(D2*G2, 0)</f>
        <v>0</v>
      </c>
    </row>
    <row r="3" spans="1:9" ht="51">
      <c r="A3" s="68">
        <v>2</v>
      </c>
      <c r="B3" s="69" t="s">
        <v>134</v>
      </c>
      <c r="C3" s="70" t="s">
        <v>52</v>
      </c>
      <c r="D3" s="71">
        <v>2.5</v>
      </c>
      <c r="E3" s="69" t="s">
        <v>19</v>
      </c>
      <c r="F3" s="72"/>
      <c r="G3" s="72"/>
      <c r="H3" s="72">
        <f t="shared" ref="H3:H7" si="0">ROUND(D3*F3, 0)</f>
        <v>0</v>
      </c>
      <c r="I3" s="72">
        <f t="shared" ref="I3:I7" si="1">ROUND(D3*G3, 0)</f>
        <v>0</v>
      </c>
    </row>
    <row r="4" spans="1:9" ht="165.75">
      <c r="A4" s="68">
        <v>8</v>
      </c>
      <c r="B4" s="69" t="s">
        <v>188</v>
      </c>
      <c r="C4" s="70" t="s">
        <v>187</v>
      </c>
      <c r="D4" s="71">
        <v>18</v>
      </c>
      <c r="E4" s="69" t="s">
        <v>16</v>
      </c>
      <c r="F4" s="72"/>
      <c r="G4" s="72"/>
      <c r="H4" s="72">
        <f>ROUND(D4*F4, 0)</f>
        <v>0</v>
      </c>
      <c r="I4" s="72">
        <f>ROUND(D4*G4, 0)</f>
        <v>0</v>
      </c>
    </row>
    <row r="5" spans="1:9" ht="76.5">
      <c r="A5" s="68">
        <v>9</v>
      </c>
      <c r="B5" s="69" t="s">
        <v>135</v>
      </c>
      <c r="C5" s="70" t="s">
        <v>53</v>
      </c>
      <c r="D5" s="71">
        <v>5.13</v>
      </c>
      <c r="E5" s="69" t="s">
        <v>16</v>
      </c>
      <c r="F5" s="72"/>
      <c r="G5" s="72"/>
      <c r="H5" s="72">
        <f t="shared" si="0"/>
        <v>0</v>
      </c>
      <c r="I5" s="72">
        <f t="shared" si="1"/>
        <v>0</v>
      </c>
    </row>
    <row r="6" spans="1:9" ht="153">
      <c r="A6" s="68">
        <v>10</v>
      </c>
      <c r="B6" s="69" t="s">
        <v>136</v>
      </c>
      <c r="C6" s="70" t="s">
        <v>186</v>
      </c>
      <c r="D6" s="71">
        <v>5.13</v>
      </c>
      <c r="E6" s="69" t="s">
        <v>16</v>
      </c>
      <c r="F6" s="72"/>
      <c r="G6" s="72"/>
      <c r="H6" s="72">
        <f t="shared" si="0"/>
        <v>0</v>
      </c>
      <c r="I6" s="72">
        <f t="shared" si="1"/>
        <v>0</v>
      </c>
    </row>
    <row r="7" spans="1:9" ht="140.25">
      <c r="A7" s="68">
        <v>11</v>
      </c>
      <c r="B7" s="69" t="s">
        <v>137</v>
      </c>
      <c r="C7" s="70" t="s">
        <v>54</v>
      </c>
      <c r="D7" s="71">
        <v>6.25</v>
      </c>
      <c r="E7" s="69" t="s">
        <v>19</v>
      </c>
      <c r="F7" s="72"/>
      <c r="G7" s="72"/>
      <c r="H7" s="72">
        <f t="shared" si="0"/>
        <v>0</v>
      </c>
      <c r="I7" s="72">
        <f t="shared" si="1"/>
        <v>0</v>
      </c>
    </row>
    <row r="8" spans="1:9" s="74" customFormat="1">
      <c r="A8" s="58"/>
      <c r="B8" s="60"/>
      <c r="C8" s="60" t="s">
        <v>14</v>
      </c>
      <c r="D8" s="61"/>
      <c r="E8" s="60"/>
      <c r="F8" s="73"/>
      <c r="G8" s="73"/>
      <c r="H8" s="73">
        <f>ROUND(SUM(H2:H7),0)</f>
        <v>0</v>
      </c>
      <c r="I8" s="73">
        <f>ROUND(SUM(I2:I7),0)</f>
        <v>0</v>
      </c>
    </row>
    <row r="9" spans="1:9">
      <c r="F9" s="48"/>
      <c r="G9" s="48"/>
      <c r="H9" s="48"/>
      <c r="I9" s="48"/>
    </row>
    <row r="10" spans="1:9">
      <c r="F10" s="48"/>
      <c r="G10" s="48"/>
      <c r="H10" s="48"/>
      <c r="I10" s="48"/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topLeftCell="A4" zoomScaleNormal="100" zoomScaleSheetLayoutView="100" workbookViewId="0">
      <selection activeCell="H10" sqref="H10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35">
        <v>1</v>
      </c>
      <c r="B2" s="34" t="s">
        <v>142</v>
      </c>
      <c r="C2" s="34" t="s">
        <v>143</v>
      </c>
      <c r="D2" s="36">
        <v>131</v>
      </c>
      <c r="E2" s="34" t="s">
        <v>144</v>
      </c>
      <c r="F2" s="36"/>
      <c r="G2" s="36"/>
      <c r="H2" s="19">
        <f>ROUND(D2*F2, 0)</f>
        <v>0</v>
      </c>
      <c r="I2" s="19">
        <f>ROUND(D2*G2, 0)</f>
        <v>0</v>
      </c>
    </row>
    <row r="3" spans="1:9">
      <c r="A3" s="35"/>
      <c r="B3" s="34"/>
      <c r="C3" s="34"/>
      <c r="D3" s="36"/>
      <c r="E3" s="34"/>
      <c r="F3" s="36"/>
      <c r="G3" s="36"/>
      <c r="H3" s="19"/>
      <c r="I3" s="19"/>
    </row>
    <row r="4" spans="1:9" ht="25.5">
      <c r="A4" s="35">
        <v>2</v>
      </c>
      <c r="B4" s="34" t="s">
        <v>145</v>
      </c>
      <c r="C4" s="34" t="s">
        <v>146</v>
      </c>
      <c r="D4" s="36">
        <v>63</v>
      </c>
      <c r="E4" s="34" t="s">
        <v>144</v>
      </c>
      <c r="F4" s="36"/>
      <c r="G4" s="36"/>
      <c r="H4" s="19">
        <f t="shared" ref="H4:H10" si="0">ROUND(D4*F4, 0)</f>
        <v>0</v>
      </c>
      <c r="I4" s="19">
        <f t="shared" ref="I4:I10" si="1">ROUND(D4*G4, 0)</f>
        <v>0</v>
      </c>
    </row>
    <row r="5" spans="1:9" ht="89.25">
      <c r="A5" s="8">
        <v>3</v>
      </c>
      <c r="B5" s="1" t="s">
        <v>138</v>
      </c>
      <c r="C5" s="18" t="s">
        <v>56</v>
      </c>
      <c r="D5" s="6">
        <v>131</v>
      </c>
      <c r="E5" s="1" t="s">
        <v>19</v>
      </c>
      <c r="F5" s="19"/>
      <c r="G5" s="19"/>
      <c r="H5" s="19">
        <f t="shared" si="0"/>
        <v>0</v>
      </c>
      <c r="I5" s="19">
        <f t="shared" si="1"/>
        <v>0</v>
      </c>
    </row>
    <row r="6" spans="1:9" ht="76.5">
      <c r="A6" s="35">
        <v>4</v>
      </c>
      <c r="B6" s="1" t="s">
        <v>147</v>
      </c>
      <c r="C6" s="18" t="s">
        <v>57</v>
      </c>
      <c r="D6" s="6">
        <v>63</v>
      </c>
      <c r="E6" s="1" t="s">
        <v>19</v>
      </c>
      <c r="F6" s="19"/>
      <c r="G6" s="19"/>
      <c r="H6" s="19">
        <f t="shared" si="0"/>
        <v>0</v>
      </c>
      <c r="I6" s="19">
        <f t="shared" si="1"/>
        <v>0</v>
      </c>
    </row>
    <row r="7" spans="1:9" ht="89.25">
      <c r="A7" s="8">
        <v>5</v>
      </c>
      <c r="B7" s="1" t="s">
        <v>139</v>
      </c>
      <c r="C7" s="18" t="s">
        <v>58</v>
      </c>
      <c r="D7" s="6">
        <v>131</v>
      </c>
      <c r="E7" s="1" t="s">
        <v>19</v>
      </c>
      <c r="F7" s="19"/>
      <c r="G7" s="19"/>
      <c r="H7" s="19">
        <f t="shared" si="0"/>
        <v>0</v>
      </c>
      <c r="I7" s="19">
        <f t="shared" si="1"/>
        <v>0</v>
      </c>
    </row>
    <row r="8" spans="1:9" ht="89.25">
      <c r="A8" s="35">
        <v>6</v>
      </c>
      <c r="B8" s="1" t="s">
        <v>140</v>
      </c>
      <c r="C8" s="18" t="s">
        <v>59</v>
      </c>
      <c r="D8" s="6">
        <v>224.60000000000002</v>
      </c>
      <c r="E8" s="1" t="s">
        <v>19</v>
      </c>
      <c r="F8" s="19"/>
      <c r="G8" s="19"/>
      <c r="H8" s="19">
        <f t="shared" si="0"/>
        <v>0</v>
      </c>
      <c r="I8" s="19">
        <f t="shared" si="1"/>
        <v>0</v>
      </c>
    </row>
    <row r="9" spans="1:9" ht="89.25">
      <c r="A9" s="8">
        <v>7</v>
      </c>
      <c r="B9" s="1" t="s">
        <v>141</v>
      </c>
      <c r="C9" s="18" t="s">
        <v>60</v>
      </c>
      <c r="D9" s="6">
        <v>7.5</v>
      </c>
      <c r="E9" s="1" t="s">
        <v>19</v>
      </c>
      <c r="F9" s="19"/>
      <c r="G9" s="19"/>
      <c r="H9" s="19">
        <f t="shared" si="0"/>
        <v>0</v>
      </c>
      <c r="I9" s="19">
        <f t="shared" si="1"/>
        <v>0</v>
      </c>
    </row>
    <row r="10" spans="1:9" ht="51">
      <c r="A10" s="8" t="s">
        <v>73</v>
      </c>
      <c r="B10" s="1" t="s">
        <v>167</v>
      </c>
      <c r="C10" s="18" t="s">
        <v>203</v>
      </c>
      <c r="D10" s="6">
        <v>27</v>
      </c>
      <c r="E10" s="1" t="s">
        <v>19</v>
      </c>
      <c r="F10" s="19"/>
      <c r="G10" s="19"/>
      <c r="H10" s="19">
        <f t="shared" si="0"/>
        <v>0</v>
      </c>
      <c r="I10" s="19">
        <f t="shared" si="1"/>
        <v>0</v>
      </c>
    </row>
    <row r="11" spans="1:9" s="9" customFormat="1">
      <c r="A11" s="7"/>
      <c r="B11" s="3"/>
      <c r="C11" s="3" t="s">
        <v>14</v>
      </c>
      <c r="D11" s="5"/>
      <c r="E11" s="3"/>
      <c r="F11" s="20"/>
      <c r="G11" s="20"/>
      <c r="H11" s="20">
        <f>ROUND(SUM(H2:H10),0)</f>
        <v>0</v>
      </c>
      <c r="I11" s="20">
        <f>ROUND(SUM(I2:I10),0)</f>
        <v>0</v>
      </c>
    </row>
    <row r="12" spans="1:9">
      <c r="A12" s="8" t="s">
        <v>73</v>
      </c>
      <c r="F12" s="19"/>
      <c r="G12" s="19"/>
      <c r="H12" s="19"/>
      <c r="I12" s="19"/>
    </row>
    <row r="13" spans="1:9">
      <c r="F13" s="19"/>
      <c r="G13" s="19"/>
      <c r="H13" s="19"/>
      <c r="I13" s="19"/>
    </row>
    <row r="14" spans="1:9">
      <c r="F14" s="19"/>
      <c r="G14" s="19"/>
      <c r="H14" s="19"/>
      <c r="I14" s="19"/>
    </row>
    <row r="15" spans="1:9">
      <c r="F15" s="19"/>
      <c r="G15" s="19"/>
      <c r="H15" s="19"/>
      <c r="I15" s="19"/>
    </row>
    <row r="16" spans="1:9">
      <c r="F16" s="19"/>
      <c r="G16" s="19"/>
      <c r="H16" s="19"/>
      <c r="I16" s="19"/>
    </row>
    <row r="17" spans="6:9">
      <c r="F17" s="19"/>
      <c r="G17" s="19"/>
      <c r="H17" s="19"/>
      <c r="I17" s="19"/>
    </row>
    <row r="18" spans="6:9">
      <c r="F18" s="19"/>
      <c r="G18" s="19"/>
      <c r="H18" s="19"/>
      <c r="I18" s="19"/>
    </row>
    <row r="19" spans="6:9">
      <c r="F19" s="19"/>
      <c r="G19" s="19"/>
      <c r="H19" s="19"/>
      <c r="I19" s="19"/>
    </row>
    <row r="20" spans="6:9">
      <c r="F20" s="19"/>
      <c r="G20" s="19"/>
      <c r="H20" s="19"/>
      <c r="I20" s="19"/>
    </row>
    <row r="21" spans="6:9">
      <c r="F21" s="19"/>
      <c r="G21" s="19"/>
      <c r="H21" s="19"/>
      <c r="I21" s="19"/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83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topLeftCell="A23" zoomScaleNormal="100" zoomScaleSheetLayoutView="100" workbookViewId="0">
      <selection activeCell="A7" sqref="A7:XFD25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148</v>
      </c>
      <c r="C2" s="18" t="s">
        <v>63</v>
      </c>
      <c r="D2" s="6">
        <v>7.9</v>
      </c>
      <c r="E2" s="1" t="s">
        <v>62</v>
      </c>
      <c r="F2" s="19"/>
      <c r="G2" s="19"/>
      <c r="H2" s="19">
        <f>ROUND(D2*F2, 0)</f>
        <v>0</v>
      </c>
      <c r="I2" s="19">
        <f>ROUND(D2*G2, 0)</f>
        <v>0</v>
      </c>
    </row>
    <row r="3" spans="1:9">
      <c r="C3" s="18"/>
      <c r="F3" s="19"/>
      <c r="H3" s="19"/>
      <c r="I3" s="19"/>
    </row>
    <row r="4" spans="1:9" s="46" customFormat="1" ht="28.5">
      <c r="A4" s="45">
        <v>2</v>
      </c>
      <c r="B4" s="46" t="s">
        <v>149</v>
      </c>
      <c r="C4" s="47" t="s">
        <v>262</v>
      </c>
      <c r="D4" s="44">
        <v>71.5</v>
      </c>
      <c r="E4" s="46" t="s">
        <v>62</v>
      </c>
      <c r="F4" s="48"/>
      <c r="G4" s="48"/>
      <c r="H4" s="48">
        <f t="shared" ref="H4:H25" si="0">ROUND(D4*F4, 0)</f>
        <v>0</v>
      </c>
      <c r="I4" s="48">
        <f t="shared" ref="I4:I25" si="1">ROUND(D4*G4, 0)</f>
        <v>0</v>
      </c>
    </row>
    <row r="5" spans="1:9" s="46" customFormat="1" ht="28.5">
      <c r="A5" s="45">
        <v>3</v>
      </c>
      <c r="B5" s="46" t="s">
        <v>150</v>
      </c>
      <c r="C5" s="47" t="s">
        <v>64</v>
      </c>
      <c r="D5" s="44">
        <v>15.020000000000001</v>
      </c>
      <c r="E5" s="46" t="s">
        <v>62</v>
      </c>
      <c r="F5" s="48"/>
      <c r="G5" s="48"/>
      <c r="H5" s="48">
        <f t="shared" si="0"/>
        <v>0</v>
      </c>
      <c r="I5" s="48">
        <f t="shared" si="1"/>
        <v>0</v>
      </c>
    </row>
    <row r="6" spans="1:9" s="46" customFormat="1" ht="114.75">
      <c r="A6" s="45">
        <v>6</v>
      </c>
      <c r="B6" s="46" t="s">
        <v>199</v>
      </c>
      <c r="C6" s="47" t="s">
        <v>248</v>
      </c>
      <c r="D6" s="44">
        <v>1</v>
      </c>
      <c r="E6" s="46" t="s">
        <v>13</v>
      </c>
      <c r="F6" s="48"/>
      <c r="G6" s="48"/>
      <c r="H6" s="48">
        <f t="shared" si="0"/>
        <v>0</v>
      </c>
      <c r="I6" s="48">
        <f t="shared" si="1"/>
        <v>0</v>
      </c>
    </row>
    <row r="7" spans="1:9" s="46" customFormat="1" ht="114.75">
      <c r="A7" s="45">
        <v>11</v>
      </c>
      <c r="B7" s="46" t="s">
        <v>151</v>
      </c>
      <c r="C7" s="47" t="s">
        <v>196</v>
      </c>
      <c r="D7" s="44">
        <v>1</v>
      </c>
      <c r="E7" s="46" t="s">
        <v>13</v>
      </c>
      <c r="F7" s="48"/>
      <c r="G7" s="48"/>
      <c r="H7" s="48">
        <f t="shared" si="0"/>
        <v>0</v>
      </c>
      <c r="I7" s="48">
        <f t="shared" si="1"/>
        <v>0</v>
      </c>
    </row>
    <row r="8" spans="1:9" s="46" customFormat="1" ht="102">
      <c r="A8" s="45">
        <v>12</v>
      </c>
      <c r="B8" s="46" t="s">
        <v>152</v>
      </c>
      <c r="C8" s="47" t="s">
        <v>197</v>
      </c>
      <c r="D8" s="44">
        <v>1</v>
      </c>
      <c r="E8" s="46" t="s">
        <v>13</v>
      </c>
      <c r="F8" s="48"/>
      <c r="G8" s="48"/>
      <c r="H8" s="48">
        <f t="shared" si="0"/>
        <v>0</v>
      </c>
      <c r="I8" s="48">
        <f t="shared" si="1"/>
        <v>0</v>
      </c>
    </row>
    <row r="9" spans="1:9" s="46" customFormat="1" ht="114.75">
      <c r="A9" s="45">
        <v>13</v>
      </c>
      <c r="B9" s="46" t="s">
        <v>153</v>
      </c>
      <c r="C9" s="47" t="s">
        <v>198</v>
      </c>
      <c r="D9" s="44">
        <v>1</v>
      </c>
      <c r="E9" s="46" t="s">
        <v>13</v>
      </c>
      <c r="F9" s="48"/>
      <c r="G9" s="48"/>
      <c r="H9" s="48">
        <f t="shared" si="0"/>
        <v>0</v>
      </c>
      <c r="I9" s="48">
        <f t="shared" si="1"/>
        <v>0</v>
      </c>
    </row>
    <row r="10" spans="1:9" s="46" customFormat="1" ht="102">
      <c r="A10" s="45">
        <v>14</v>
      </c>
      <c r="B10" s="46" t="s">
        <v>154</v>
      </c>
      <c r="C10" s="47" t="s">
        <v>195</v>
      </c>
      <c r="D10" s="44">
        <v>1</v>
      </c>
      <c r="E10" s="46" t="s">
        <v>13</v>
      </c>
      <c r="F10" s="48"/>
      <c r="G10" s="48"/>
      <c r="H10" s="48">
        <f t="shared" si="0"/>
        <v>0</v>
      </c>
      <c r="I10" s="48">
        <f t="shared" si="1"/>
        <v>0</v>
      </c>
    </row>
    <row r="11" spans="1:9" s="46" customFormat="1" ht="114.75">
      <c r="A11" s="45">
        <v>15</v>
      </c>
      <c r="B11" s="46" t="s">
        <v>155</v>
      </c>
      <c r="C11" s="47" t="s">
        <v>194</v>
      </c>
      <c r="D11" s="44">
        <v>1</v>
      </c>
      <c r="E11" s="46" t="s">
        <v>13</v>
      </c>
      <c r="F11" s="48"/>
      <c r="G11" s="48"/>
      <c r="H11" s="48">
        <f t="shared" si="0"/>
        <v>0</v>
      </c>
      <c r="I11" s="48">
        <f t="shared" si="1"/>
        <v>0</v>
      </c>
    </row>
    <row r="12" spans="1:9" s="46" customFormat="1" ht="114.75">
      <c r="A12" s="45">
        <v>16</v>
      </c>
      <c r="B12" s="46" t="s">
        <v>156</v>
      </c>
      <c r="C12" s="47" t="s">
        <v>193</v>
      </c>
      <c r="D12" s="44">
        <v>1</v>
      </c>
      <c r="E12" s="46" t="s">
        <v>13</v>
      </c>
      <c r="F12" s="48"/>
      <c r="G12" s="48"/>
      <c r="H12" s="48">
        <f t="shared" si="0"/>
        <v>0</v>
      </c>
      <c r="I12" s="48">
        <f t="shared" si="1"/>
        <v>0</v>
      </c>
    </row>
    <row r="13" spans="1:9" s="46" customFormat="1" ht="127.5">
      <c r="A13" s="45">
        <v>17</v>
      </c>
      <c r="B13" s="46" t="s">
        <v>191</v>
      </c>
      <c r="C13" s="47" t="s">
        <v>254</v>
      </c>
      <c r="D13" s="44">
        <v>1</v>
      </c>
      <c r="E13" s="46" t="s">
        <v>13</v>
      </c>
      <c r="F13" s="48"/>
      <c r="G13" s="48"/>
      <c r="H13" s="48">
        <f t="shared" si="0"/>
        <v>0</v>
      </c>
      <c r="I13" s="48">
        <f t="shared" si="1"/>
        <v>0</v>
      </c>
    </row>
    <row r="14" spans="1:9" s="46" customFormat="1" ht="127.5">
      <c r="A14" s="45">
        <v>18</v>
      </c>
      <c r="B14" s="46" t="s">
        <v>192</v>
      </c>
      <c r="C14" s="47" t="s">
        <v>253</v>
      </c>
      <c r="D14" s="44">
        <v>1</v>
      </c>
      <c r="E14" s="46" t="s">
        <v>13</v>
      </c>
      <c r="F14" s="48"/>
      <c r="G14" s="48"/>
      <c r="H14" s="48">
        <f t="shared" si="0"/>
        <v>0</v>
      </c>
      <c r="I14" s="48">
        <f t="shared" si="1"/>
        <v>0</v>
      </c>
    </row>
    <row r="15" spans="1:9" s="46" customFormat="1" ht="127.5">
      <c r="A15" s="45">
        <v>19</v>
      </c>
      <c r="B15" s="46" t="s">
        <v>192</v>
      </c>
      <c r="C15" s="47" t="s">
        <v>252</v>
      </c>
      <c r="D15" s="44">
        <v>2</v>
      </c>
      <c r="E15" s="46" t="s">
        <v>13</v>
      </c>
      <c r="F15" s="48"/>
      <c r="G15" s="48"/>
      <c r="H15" s="48">
        <f t="shared" si="0"/>
        <v>0</v>
      </c>
      <c r="I15" s="48">
        <f t="shared" si="1"/>
        <v>0</v>
      </c>
    </row>
    <row r="16" spans="1:9" s="46" customFormat="1" ht="127.5">
      <c r="A16" s="45">
        <v>20</v>
      </c>
      <c r="B16" s="46" t="s">
        <v>190</v>
      </c>
      <c r="C16" s="47" t="s">
        <v>251</v>
      </c>
      <c r="D16" s="44">
        <v>1</v>
      </c>
      <c r="E16" s="46" t="s">
        <v>13</v>
      </c>
      <c r="F16" s="48"/>
      <c r="G16" s="48"/>
      <c r="H16" s="48">
        <f t="shared" si="0"/>
        <v>0</v>
      </c>
      <c r="I16" s="48">
        <f t="shared" si="1"/>
        <v>0</v>
      </c>
    </row>
    <row r="17" spans="1:9" s="46" customFormat="1" ht="127.5">
      <c r="A17" s="45">
        <v>21</v>
      </c>
      <c r="B17" s="46" t="s">
        <v>200</v>
      </c>
      <c r="C17" s="47" t="s">
        <v>250</v>
      </c>
      <c r="D17" s="44">
        <v>1</v>
      </c>
      <c r="E17" s="46" t="s">
        <v>13</v>
      </c>
      <c r="F17" s="48"/>
      <c r="G17" s="48"/>
      <c r="H17" s="48">
        <f t="shared" si="0"/>
        <v>0</v>
      </c>
      <c r="I17" s="48">
        <f t="shared" si="1"/>
        <v>0</v>
      </c>
    </row>
    <row r="18" spans="1:9" s="46" customFormat="1" ht="127.5">
      <c r="A18" s="45">
        <v>22</v>
      </c>
      <c r="B18" s="46" t="s">
        <v>157</v>
      </c>
      <c r="C18" s="47" t="s">
        <v>255</v>
      </c>
      <c r="D18" s="44">
        <v>1</v>
      </c>
      <c r="E18" s="46" t="s">
        <v>13</v>
      </c>
      <c r="F18" s="48"/>
      <c r="G18" s="48"/>
      <c r="H18" s="48">
        <f t="shared" si="0"/>
        <v>0</v>
      </c>
      <c r="I18" s="48">
        <f t="shared" si="1"/>
        <v>0</v>
      </c>
    </row>
    <row r="19" spans="1:9" s="46" customFormat="1" ht="114.75">
      <c r="A19" s="45">
        <v>23</v>
      </c>
      <c r="B19" s="46" t="s">
        <v>158</v>
      </c>
      <c r="C19" s="47" t="s">
        <v>249</v>
      </c>
      <c r="D19" s="44">
        <v>4</v>
      </c>
      <c r="E19" s="46" t="s">
        <v>13</v>
      </c>
      <c r="F19" s="48"/>
      <c r="G19" s="48"/>
      <c r="H19" s="48">
        <f t="shared" si="0"/>
        <v>0</v>
      </c>
      <c r="I19" s="48">
        <f t="shared" si="1"/>
        <v>0</v>
      </c>
    </row>
    <row r="20" spans="1:9" s="46" customFormat="1" ht="102">
      <c r="A20" s="45">
        <v>24</v>
      </c>
      <c r="B20" s="46" t="s">
        <v>189</v>
      </c>
      <c r="C20" s="47" t="s">
        <v>256</v>
      </c>
      <c r="D20" s="44">
        <v>1</v>
      </c>
      <c r="E20" s="46" t="s">
        <v>13</v>
      </c>
      <c r="F20" s="48"/>
      <c r="G20" s="48"/>
      <c r="H20" s="48">
        <f t="shared" si="0"/>
        <v>0</v>
      </c>
      <c r="I20" s="48">
        <f t="shared" si="1"/>
        <v>0</v>
      </c>
    </row>
    <row r="21" spans="1:9" s="46" customFormat="1" ht="89.25">
      <c r="A21" s="45">
        <v>25</v>
      </c>
      <c r="B21" s="46" t="s">
        <v>189</v>
      </c>
      <c r="C21" s="47" t="s">
        <v>257</v>
      </c>
      <c r="D21" s="44">
        <v>3</v>
      </c>
      <c r="E21" s="46" t="s">
        <v>13</v>
      </c>
      <c r="F21" s="48"/>
      <c r="G21" s="48"/>
      <c r="H21" s="48">
        <f t="shared" si="0"/>
        <v>0</v>
      </c>
      <c r="I21" s="48">
        <f t="shared" si="1"/>
        <v>0</v>
      </c>
    </row>
    <row r="22" spans="1:9" s="46" customFormat="1" ht="102">
      <c r="A22" s="45">
        <v>26</v>
      </c>
      <c r="B22" s="46" t="s">
        <v>159</v>
      </c>
      <c r="C22" s="47" t="s">
        <v>258</v>
      </c>
      <c r="D22" s="44">
        <v>2</v>
      </c>
      <c r="E22" s="46" t="s">
        <v>13</v>
      </c>
      <c r="F22" s="48"/>
      <c r="G22" s="48"/>
      <c r="H22" s="48">
        <f t="shared" si="0"/>
        <v>0</v>
      </c>
      <c r="I22" s="48">
        <f t="shared" si="1"/>
        <v>0</v>
      </c>
    </row>
    <row r="23" spans="1:9" s="46" customFormat="1" ht="102">
      <c r="A23" s="45">
        <v>27</v>
      </c>
      <c r="B23" s="46" t="s">
        <v>159</v>
      </c>
      <c r="C23" s="47" t="s">
        <v>259</v>
      </c>
      <c r="D23" s="44">
        <v>3</v>
      </c>
      <c r="E23" s="46" t="s">
        <v>13</v>
      </c>
      <c r="F23" s="48"/>
      <c r="G23" s="48"/>
      <c r="H23" s="48">
        <f t="shared" si="0"/>
        <v>0</v>
      </c>
      <c r="I23" s="48">
        <f t="shared" si="1"/>
        <v>0</v>
      </c>
    </row>
    <row r="24" spans="1:9" s="46" customFormat="1" ht="102">
      <c r="A24" s="45">
        <v>28</v>
      </c>
      <c r="B24" s="46" t="s">
        <v>159</v>
      </c>
      <c r="C24" s="47" t="s">
        <v>260</v>
      </c>
      <c r="D24" s="44">
        <v>5</v>
      </c>
      <c r="E24" s="46" t="s">
        <v>13</v>
      </c>
      <c r="F24" s="48"/>
      <c r="G24" s="48"/>
      <c r="H24" s="48">
        <f t="shared" si="0"/>
        <v>0</v>
      </c>
      <c r="I24" s="48">
        <f t="shared" si="1"/>
        <v>0</v>
      </c>
    </row>
    <row r="25" spans="1:9" s="46" customFormat="1" ht="102">
      <c r="A25" s="45">
        <v>29</v>
      </c>
      <c r="B25" s="46" t="s">
        <v>159</v>
      </c>
      <c r="C25" s="47" t="s">
        <v>261</v>
      </c>
      <c r="D25" s="44">
        <v>1</v>
      </c>
      <c r="E25" s="46" t="s">
        <v>13</v>
      </c>
      <c r="F25" s="48"/>
      <c r="G25" s="48"/>
      <c r="H25" s="48">
        <f t="shared" si="0"/>
        <v>0</v>
      </c>
      <c r="I25" s="48">
        <f t="shared" si="1"/>
        <v>0</v>
      </c>
    </row>
    <row r="26" spans="1:9" s="9" customFormat="1">
      <c r="A26" s="7"/>
      <c r="B26" s="3"/>
      <c r="C26" s="22" t="s">
        <v>14</v>
      </c>
      <c r="D26" s="5"/>
      <c r="E26" s="3"/>
      <c r="F26" s="20"/>
      <c r="G26" s="20"/>
      <c r="H26" s="20">
        <f>ROUND(SUM(H2:H25),0)</f>
        <v>0</v>
      </c>
      <c r="I26" s="20">
        <f>ROUND(SUM(I2:I25),0)</f>
        <v>0</v>
      </c>
    </row>
    <row r="27" spans="1:9">
      <c r="C27" s="18"/>
      <c r="F27" s="19"/>
      <c r="G27" s="19"/>
      <c r="H27" s="19"/>
      <c r="I27" s="19"/>
    </row>
    <row r="28" spans="1:9">
      <c r="C28" s="18"/>
      <c r="F28" s="19"/>
      <c r="G28" s="19"/>
      <c r="H28" s="19"/>
      <c r="I28" s="19"/>
    </row>
    <row r="29" spans="1:9">
      <c r="C29" s="18"/>
      <c r="F29" s="19"/>
      <c r="G29" s="19"/>
      <c r="H29" s="19"/>
      <c r="I29" s="19"/>
    </row>
    <row r="30" spans="1:9">
      <c r="F30" s="19"/>
      <c r="G30" s="19"/>
      <c r="H30" s="19"/>
      <c r="I30" s="19"/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0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Normal="100" zoomScaleSheetLayoutView="100" workbookViewId="0">
      <selection activeCell="H10" sqref="H10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140625" style="6" bestFit="1" customWidth="1"/>
    <col min="7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201</v>
      </c>
      <c r="C2" s="2" t="s">
        <v>202</v>
      </c>
      <c r="D2" s="6">
        <v>13</v>
      </c>
      <c r="E2" s="1" t="s">
        <v>19</v>
      </c>
      <c r="F2" s="19"/>
      <c r="G2" s="19"/>
      <c r="H2" s="19">
        <f>ROUND(D2*F2, 0)</f>
        <v>0</v>
      </c>
      <c r="I2" s="19">
        <f>ROUND(D2*G2, 0)</f>
        <v>0</v>
      </c>
    </row>
    <row r="3" spans="1:9" ht="25.5">
      <c r="A3" s="8">
        <v>2</v>
      </c>
      <c r="B3" s="1" t="s">
        <v>241</v>
      </c>
      <c r="C3" s="2" t="s">
        <v>242</v>
      </c>
      <c r="D3" s="6">
        <v>2.98</v>
      </c>
      <c r="E3" s="1" t="s">
        <v>19</v>
      </c>
      <c r="F3" s="19"/>
      <c r="G3" s="19"/>
      <c r="H3" s="19">
        <f>ROUND(D3*F3, 0)</f>
        <v>0</v>
      </c>
      <c r="I3" s="19">
        <f>ROUND(D3*G3, 0)</f>
        <v>0</v>
      </c>
    </row>
    <row r="4" spans="1:9" s="9" customFormat="1">
      <c r="A4" s="7"/>
      <c r="B4" s="3"/>
      <c r="C4" s="3" t="s">
        <v>14</v>
      </c>
      <c r="D4" s="5"/>
      <c r="E4" s="3"/>
      <c r="F4" s="20"/>
      <c r="G4" s="20"/>
      <c r="H4" s="20">
        <f>ROUND(SUM(H2:H3),0)</f>
        <v>0</v>
      </c>
      <c r="I4" s="20">
        <f>ROUND(SUM(I2:I3),0)</f>
        <v>0</v>
      </c>
    </row>
    <row r="5" spans="1:9">
      <c r="F5" s="19"/>
      <c r="G5" s="19"/>
      <c r="H5" s="19"/>
      <c r="I5" s="19"/>
    </row>
    <row r="10" spans="1:9">
      <c r="A10" s="8" t="s">
        <v>73</v>
      </c>
    </row>
    <row r="12" spans="1:9">
      <c r="A12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Normal="100" zoomScaleSheetLayoutView="100" workbookViewId="0">
      <selection activeCell="C3" sqref="C3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160</v>
      </c>
      <c r="C2" s="2" t="s">
        <v>65</v>
      </c>
      <c r="D2" s="6">
        <v>89.5</v>
      </c>
      <c r="E2" s="1" t="s">
        <v>16</v>
      </c>
      <c r="F2" s="19"/>
      <c r="G2" s="19"/>
      <c r="H2" s="19">
        <f>ROUND(D2*F2, 0)</f>
        <v>0</v>
      </c>
      <c r="I2" s="19">
        <f>ROUND(D2*G2, 0)</f>
        <v>0</v>
      </c>
    </row>
    <row r="3" spans="1:9" s="46" customFormat="1" ht="114.75">
      <c r="A3" s="45">
        <v>2</v>
      </c>
      <c r="B3" s="46" t="s">
        <v>204</v>
      </c>
      <c r="C3" s="57" t="s">
        <v>265</v>
      </c>
      <c r="D3" s="44">
        <v>150</v>
      </c>
      <c r="E3" s="46" t="s">
        <v>16</v>
      </c>
      <c r="F3" s="48"/>
      <c r="G3" s="48"/>
      <c r="H3" s="48">
        <f>ROUND(D3*F3, 0)</f>
        <v>0</v>
      </c>
      <c r="I3" s="48">
        <f>ROUND(D3*G3, 0)</f>
        <v>0</v>
      </c>
    </row>
    <row r="4" spans="1:9" s="46" customFormat="1" ht="114.75">
      <c r="A4" s="45">
        <v>3</v>
      </c>
      <c r="B4" s="46" t="s">
        <v>263</v>
      </c>
      <c r="C4" s="57" t="s">
        <v>264</v>
      </c>
      <c r="D4" s="44">
        <v>150</v>
      </c>
      <c r="E4" s="46" t="s">
        <v>16</v>
      </c>
      <c r="F4" s="48"/>
      <c r="G4" s="48"/>
      <c r="H4" s="48">
        <f>ROUND(D4*F4, 0)</f>
        <v>0</v>
      </c>
      <c r="I4" s="48">
        <f>ROUND(D4*G4, 0)</f>
        <v>0</v>
      </c>
    </row>
    <row r="5" spans="1:9" s="9" customFormat="1">
      <c r="A5" s="7"/>
      <c r="B5" s="3"/>
      <c r="C5" s="3" t="s">
        <v>14</v>
      </c>
      <c r="D5" s="5"/>
      <c r="E5" s="3"/>
      <c r="F5" s="20"/>
      <c r="G5" s="20"/>
      <c r="H5" s="20">
        <f>ROUND(SUM(H2:H4),0)</f>
        <v>0</v>
      </c>
      <c r="I5" s="20">
        <f>ROUND(SUM(I2:I4),0)</f>
        <v>0</v>
      </c>
    </row>
    <row r="6" spans="1:9">
      <c r="F6" s="19"/>
      <c r="G6" s="19"/>
      <c r="H6" s="19"/>
      <c r="I6" s="19"/>
    </row>
    <row r="11" spans="1:9">
      <c r="A11" s="8" t="s">
        <v>73</v>
      </c>
    </row>
    <row r="13" spans="1:9">
      <c r="A13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Normal="100" zoomScaleSheetLayoutView="100" workbookViewId="0">
      <selection activeCell="C3" sqref="C3"/>
    </sheetView>
  </sheetViews>
  <sheetFormatPr defaultColWidth="9.140625" defaultRowHeight="12.75"/>
  <cols>
    <col min="1" max="1" width="4.28515625" style="8" customWidth="1"/>
    <col min="2" max="2" width="6.140625" style="1" bestFit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14.75">
      <c r="A2" s="8">
        <v>1</v>
      </c>
      <c r="B2" s="1" t="s">
        <v>161</v>
      </c>
      <c r="C2" s="47" t="s">
        <v>67</v>
      </c>
      <c r="D2" s="44">
        <v>6</v>
      </c>
      <c r="E2" s="46" t="s">
        <v>16</v>
      </c>
      <c r="F2" s="19"/>
      <c r="G2" s="19"/>
      <c r="H2" s="19">
        <f t="shared" ref="H2:H7" si="0">ROUND(D2*F2, 0)</f>
        <v>0</v>
      </c>
      <c r="I2" s="19">
        <f t="shared" ref="I2:I7" si="1">ROUND(D2*G2, 0)</f>
        <v>0</v>
      </c>
    </row>
    <row r="3" spans="1:9" ht="114.75">
      <c r="A3" s="8">
        <v>2</v>
      </c>
      <c r="B3" s="1" t="s">
        <v>207</v>
      </c>
      <c r="C3" s="47" t="s">
        <v>208</v>
      </c>
      <c r="D3" s="44">
        <v>6</v>
      </c>
      <c r="E3" s="46" t="s">
        <v>16</v>
      </c>
      <c r="F3" s="19"/>
      <c r="H3" s="19">
        <f t="shared" si="0"/>
        <v>0</v>
      </c>
      <c r="I3" s="19">
        <f t="shared" si="1"/>
        <v>0</v>
      </c>
    </row>
    <row r="4" spans="1:9" ht="89.25">
      <c r="A4" s="8">
        <v>3</v>
      </c>
      <c r="B4" s="1" t="s">
        <v>162</v>
      </c>
      <c r="C4" s="56" t="s">
        <v>270</v>
      </c>
      <c r="D4" s="6">
        <v>635</v>
      </c>
      <c r="E4" s="1" t="s">
        <v>16</v>
      </c>
      <c r="F4" s="19"/>
      <c r="G4" s="19"/>
      <c r="H4" s="19">
        <f t="shared" si="0"/>
        <v>0</v>
      </c>
      <c r="I4" s="19">
        <f t="shared" si="1"/>
        <v>0</v>
      </c>
    </row>
    <row r="5" spans="1:9" ht="114.75">
      <c r="A5" s="8">
        <v>4</v>
      </c>
      <c r="B5" s="1" t="s">
        <v>163</v>
      </c>
      <c r="C5" s="18" t="s">
        <v>68</v>
      </c>
      <c r="D5" s="6">
        <v>79.5</v>
      </c>
      <c r="E5" s="1" t="s">
        <v>16</v>
      </c>
      <c r="F5" s="19"/>
      <c r="G5" s="19"/>
      <c r="H5" s="19">
        <f t="shared" si="0"/>
        <v>0</v>
      </c>
      <c r="I5" s="19">
        <f t="shared" si="1"/>
        <v>0</v>
      </c>
    </row>
    <row r="6" spans="1:9" ht="127.5">
      <c r="A6" s="8">
        <v>5</v>
      </c>
      <c r="B6" s="1" t="s">
        <v>206</v>
      </c>
      <c r="C6" s="18" t="s">
        <v>205</v>
      </c>
      <c r="D6" s="44">
        <v>6</v>
      </c>
      <c r="E6" s="1" t="s">
        <v>16</v>
      </c>
      <c r="F6" s="19"/>
      <c r="G6" s="19"/>
      <c r="H6" s="19">
        <f t="shared" si="0"/>
        <v>0</v>
      </c>
      <c r="I6" s="19">
        <f t="shared" si="1"/>
        <v>0</v>
      </c>
    </row>
    <row r="7" spans="1:9" ht="102">
      <c r="A7" s="8">
        <v>6</v>
      </c>
      <c r="B7" s="1" t="s">
        <v>164</v>
      </c>
      <c r="C7" s="18" t="s">
        <v>165</v>
      </c>
      <c r="D7" s="6">
        <v>459.5</v>
      </c>
      <c r="E7" s="1" t="s">
        <v>16</v>
      </c>
      <c r="F7" s="19"/>
      <c r="G7" s="19"/>
      <c r="H7" s="19">
        <f t="shared" si="0"/>
        <v>0</v>
      </c>
      <c r="I7" s="19">
        <f t="shared" si="1"/>
        <v>0</v>
      </c>
    </row>
    <row r="8" spans="1:9" s="9" customFormat="1">
      <c r="A8" s="7"/>
      <c r="B8" s="3"/>
      <c r="C8" s="3" t="s">
        <v>14</v>
      </c>
      <c r="D8" s="5"/>
      <c r="E8" s="3"/>
      <c r="F8" s="20"/>
      <c r="G8" s="20"/>
      <c r="H8" s="20">
        <f>ROUND(SUM(H2:H7),0)</f>
        <v>0</v>
      </c>
      <c r="I8" s="20">
        <f>ROUND(SUM(I2:I7),0)</f>
        <v>0</v>
      </c>
    </row>
    <row r="9" spans="1:9">
      <c r="F9" s="19"/>
      <c r="G9" s="19"/>
      <c r="H9" s="19"/>
      <c r="I9" s="19"/>
    </row>
    <row r="10" spans="1:9">
      <c r="A10" s="8" t="s">
        <v>73</v>
      </c>
      <c r="F10" s="19"/>
      <c r="G10" s="19"/>
      <c r="H10" s="19"/>
      <c r="I10" s="19"/>
    </row>
    <row r="12" spans="1:9">
      <c r="A12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5" orientation="portrait" r:id="rId1"/>
  <headerFooter>
    <oddHeader>&amp;LCSŐSZ KÖZSÉG ÖNKORMÁNYZAT
MŰVELŐDÉSI HÁZ FELÚJÍTÁSA&amp;C&amp;"Times New Roman,Félkövér"&amp;12
&amp;A</oddHeader>
    <oddFooter>&amp;C&amp;P/&amp;N</oddFooter>
  </headerFooter>
  <rowBreaks count="1" manualBreakCount="1">
    <brk id="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Normal="100" zoomScaleSheetLayoutView="100" workbookViewId="0">
      <selection activeCell="H10" sqref="H10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2" t="s">
        <v>166</v>
      </c>
      <c r="C2" s="2" t="s">
        <v>69</v>
      </c>
      <c r="D2" s="6">
        <v>3234</v>
      </c>
      <c r="E2" s="1" t="s">
        <v>13</v>
      </c>
      <c r="F2" s="19"/>
      <c r="G2" s="19"/>
      <c r="H2" s="19">
        <f>ROUND(D2*F2, 0)</f>
        <v>0</v>
      </c>
      <c r="I2" s="19">
        <f>ROUND(D2*G2, 0)</f>
        <v>0</v>
      </c>
    </row>
    <row r="3" spans="1:9">
      <c r="F3" s="19"/>
      <c r="G3" s="19"/>
      <c r="H3" s="19"/>
      <c r="I3" s="19"/>
    </row>
    <row r="4" spans="1:9" s="9" customFormat="1">
      <c r="A4" s="7"/>
      <c r="B4" s="3"/>
      <c r="C4" s="3" t="s">
        <v>14</v>
      </c>
      <c r="D4" s="5"/>
      <c r="E4" s="3"/>
      <c r="F4" s="20"/>
      <c r="G4" s="20"/>
      <c r="H4" s="20">
        <f>ROUND(SUM(H2:H3),0)</f>
        <v>0</v>
      </c>
      <c r="I4" s="20">
        <f>ROUND(SUM(I2:I3),0)</f>
        <v>0</v>
      </c>
    </row>
    <row r="10" spans="1:9">
      <c r="A10" s="8" t="s">
        <v>73</v>
      </c>
    </row>
    <row r="12" spans="1:9">
      <c r="A12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Normal="100" zoomScaleSheetLayoutView="100" workbookViewId="0">
      <selection activeCell="K14" sqref="K14"/>
    </sheetView>
  </sheetViews>
  <sheetFormatPr defaultColWidth="9.140625" defaultRowHeight="12.75"/>
  <cols>
    <col min="1" max="1" width="4.28515625" style="8" customWidth="1"/>
    <col min="2" max="2" width="6.140625" style="1" bestFit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224</v>
      </c>
      <c r="C2" s="18" t="s">
        <v>223</v>
      </c>
      <c r="D2" s="6">
        <v>60</v>
      </c>
      <c r="E2" s="1" t="s">
        <v>16</v>
      </c>
      <c r="F2" s="19"/>
      <c r="G2" s="19"/>
      <c r="H2" s="19">
        <f t="shared" ref="H2:H15" si="0">ROUND(D2*F2, 0)</f>
        <v>0</v>
      </c>
      <c r="I2" s="19">
        <f t="shared" ref="I2:I15" si="1">ROUND(D2*G2, 0)</f>
        <v>0</v>
      </c>
    </row>
    <row r="3" spans="1:9" ht="38.25">
      <c r="A3" s="8">
        <v>2</v>
      </c>
      <c r="B3" s="1" t="s">
        <v>226</v>
      </c>
      <c r="C3" s="18" t="s">
        <v>225</v>
      </c>
      <c r="D3" s="6">
        <v>2</v>
      </c>
      <c r="E3" s="1" t="s">
        <v>12</v>
      </c>
      <c r="F3" s="19"/>
      <c r="G3" s="19"/>
      <c r="H3" s="19">
        <f>ROUND(D3*F3, 0)</f>
        <v>0</v>
      </c>
      <c r="I3" s="19">
        <f>ROUND(D3*G3, 0)</f>
        <v>0</v>
      </c>
    </row>
    <row r="4" spans="1:9" ht="51">
      <c r="A4" s="8">
        <v>3</v>
      </c>
      <c r="B4" s="1" t="s">
        <v>216</v>
      </c>
      <c r="C4" s="18" t="s">
        <v>222</v>
      </c>
      <c r="D4" s="6">
        <f>16.5+342.8*0.3</f>
        <v>119.34</v>
      </c>
      <c r="E4" s="1" t="s">
        <v>12</v>
      </c>
      <c r="F4" s="19"/>
      <c r="G4" s="19"/>
      <c r="H4" s="19">
        <f>ROUND(D4*F4, 0)</f>
        <v>0</v>
      </c>
      <c r="I4" s="19">
        <f>ROUND(D4*G4, 0)</f>
        <v>0</v>
      </c>
    </row>
    <row r="5" spans="1:9" ht="38.25">
      <c r="A5" s="8">
        <v>4</v>
      </c>
      <c r="B5" s="1" t="s">
        <v>230</v>
      </c>
      <c r="C5" s="18" t="s">
        <v>229</v>
      </c>
      <c r="D5" s="6">
        <v>440</v>
      </c>
      <c r="E5" s="1" t="s">
        <v>16</v>
      </c>
      <c r="F5" s="19"/>
      <c r="G5" s="19"/>
      <c r="H5" s="19">
        <f>ROUND(D5*F5, 0)</f>
        <v>0</v>
      </c>
      <c r="I5" s="19">
        <f>ROUND(D5*G5, 0)</f>
        <v>0</v>
      </c>
    </row>
    <row r="6" spans="1:9" ht="76.5">
      <c r="A6" s="8">
        <v>5</v>
      </c>
      <c r="B6" s="1" t="s">
        <v>217</v>
      </c>
      <c r="C6" s="18" t="s">
        <v>267</v>
      </c>
      <c r="D6" s="6">
        <f>24.6+342.8*0.25</f>
        <v>110.30000000000001</v>
      </c>
      <c r="E6" s="1" t="s">
        <v>12</v>
      </c>
      <c r="F6" s="19"/>
      <c r="H6" s="19">
        <f t="shared" si="0"/>
        <v>0</v>
      </c>
      <c r="I6" s="19">
        <f t="shared" si="1"/>
        <v>0</v>
      </c>
    </row>
    <row r="7" spans="1:9" ht="63.75">
      <c r="A7" s="8">
        <v>6</v>
      </c>
      <c r="B7" s="1" t="s">
        <v>219</v>
      </c>
      <c r="C7" s="18" t="s">
        <v>218</v>
      </c>
      <c r="D7" s="6">
        <f>123+342.8</f>
        <v>465.8</v>
      </c>
      <c r="E7" s="1" t="s">
        <v>16</v>
      </c>
      <c r="F7" s="19"/>
      <c r="G7" s="19"/>
      <c r="H7" s="19">
        <f t="shared" si="0"/>
        <v>0</v>
      </c>
      <c r="I7" s="19">
        <f t="shared" si="1"/>
        <v>0</v>
      </c>
    </row>
    <row r="8" spans="1:9" ht="76.5">
      <c r="A8" s="8">
        <v>7</v>
      </c>
      <c r="B8" s="1" t="s">
        <v>220</v>
      </c>
      <c r="C8" s="18" t="s">
        <v>221</v>
      </c>
      <c r="D8" s="44">
        <f>4.92+30*0.04</f>
        <v>6.12</v>
      </c>
      <c r="E8" s="1" t="s">
        <v>12</v>
      </c>
      <c r="F8" s="19"/>
      <c r="G8" s="19"/>
      <c r="H8" s="19">
        <f t="shared" si="0"/>
        <v>0</v>
      </c>
      <c r="I8" s="19">
        <f t="shared" si="1"/>
        <v>0</v>
      </c>
    </row>
    <row r="9" spans="1:9" ht="63.75">
      <c r="A9" s="8">
        <v>8</v>
      </c>
      <c r="B9" s="1" t="s">
        <v>227</v>
      </c>
      <c r="C9" s="18" t="s">
        <v>232</v>
      </c>
      <c r="D9" s="6">
        <v>123</v>
      </c>
      <c r="E9" s="1" t="s">
        <v>16</v>
      </c>
      <c r="F9" s="19"/>
      <c r="G9" s="19"/>
      <c r="H9" s="19">
        <f t="shared" si="0"/>
        <v>0</v>
      </c>
      <c r="I9" s="19">
        <f t="shared" si="1"/>
        <v>0</v>
      </c>
    </row>
    <row r="10" spans="1:9" ht="63.75">
      <c r="A10" s="8">
        <v>9</v>
      </c>
      <c r="B10" s="1" t="s">
        <v>227</v>
      </c>
      <c r="C10" s="18" t="s">
        <v>231</v>
      </c>
      <c r="D10" s="44">
        <v>30</v>
      </c>
      <c r="E10" s="1" t="s">
        <v>16</v>
      </c>
      <c r="F10" s="19"/>
      <c r="G10" s="19"/>
      <c r="H10" s="19">
        <f t="shared" si="0"/>
        <v>0</v>
      </c>
      <c r="I10" s="19">
        <f t="shared" si="1"/>
        <v>0</v>
      </c>
    </row>
    <row r="11" spans="1:9" ht="127.5">
      <c r="A11" s="45">
        <v>10</v>
      </c>
      <c r="B11" s="46" t="s">
        <v>268</v>
      </c>
      <c r="C11" s="47" t="s">
        <v>269</v>
      </c>
      <c r="D11" s="44">
        <v>68</v>
      </c>
      <c r="E11" s="46" t="s">
        <v>144</v>
      </c>
      <c r="F11" s="48"/>
      <c r="G11" s="48"/>
      <c r="H11" s="48">
        <f t="shared" si="0"/>
        <v>0</v>
      </c>
      <c r="I11" s="48">
        <f t="shared" si="1"/>
        <v>0</v>
      </c>
    </row>
    <row r="12" spans="1:9" ht="89.25">
      <c r="A12" s="8">
        <v>11</v>
      </c>
      <c r="B12" s="1" t="s">
        <v>237</v>
      </c>
      <c r="C12" s="18" t="s">
        <v>236</v>
      </c>
      <c r="D12" s="43">
        <f>0.85*20.3*0.6</f>
        <v>10.353</v>
      </c>
      <c r="E12" s="1" t="s">
        <v>12</v>
      </c>
      <c r="F12" s="19"/>
      <c r="G12" s="19"/>
      <c r="H12" s="19">
        <f t="shared" si="0"/>
        <v>0</v>
      </c>
      <c r="I12" s="19">
        <f t="shared" si="1"/>
        <v>0</v>
      </c>
    </row>
    <row r="13" spans="1:9" ht="89.25">
      <c r="A13" s="8">
        <v>12</v>
      </c>
      <c r="B13" s="1" t="s">
        <v>238</v>
      </c>
      <c r="C13" s="18" t="s">
        <v>239</v>
      </c>
      <c r="D13" s="43">
        <f>0.85*20.3*0.7</f>
        <v>12.078499999999998</v>
      </c>
      <c r="E13" s="1" t="s">
        <v>12</v>
      </c>
      <c r="F13" s="19"/>
      <c r="G13" s="19"/>
      <c r="H13" s="19">
        <f t="shared" si="0"/>
        <v>0</v>
      </c>
      <c r="I13" s="19">
        <f t="shared" si="1"/>
        <v>0</v>
      </c>
    </row>
    <row r="14" spans="1:9" ht="114.75">
      <c r="A14" s="8">
        <v>13</v>
      </c>
      <c r="B14" s="1" t="s">
        <v>235</v>
      </c>
      <c r="C14" s="18" t="s">
        <v>240</v>
      </c>
      <c r="D14" s="43">
        <v>6.09</v>
      </c>
      <c r="E14" s="1" t="s">
        <v>12</v>
      </c>
      <c r="F14" s="19"/>
      <c r="G14" s="19"/>
      <c r="H14" s="19">
        <f t="shared" si="0"/>
        <v>0</v>
      </c>
      <c r="I14" s="19">
        <f t="shared" si="1"/>
        <v>0</v>
      </c>
    </row>
    <row r="15" spans="1:9" ht="140.25">
      <c r="A15" s="8">
        <v>14</v>
      </c>
      <c r="B15" s="1" t="s">
        <v>233</v>
      </c>
      <c r="C15" s="18" t="s">
        <v>234</v>
      </c>
      <c r="D15" s="6">
        <v>30.4</v>
      </c>
      <c r="E15" s="1" t="s">
        <v>16</v>
      </c>
      <c r="F15" s="19"/>
      <c r="G15" s="19"/>
      <c r="H15" s="19">
        <f t="shared" si="0"/>
        <v>0</v>
      </c>
      <c r="I15" s="19">
        <f t="shared" si="1"/>
        <v>0</v>
      </c>
    </row>
    <row r="16" spans="1:9" s="9" customFormat="1">
      <c r="A16" s="8"/>
      <c r="B16" s="1"/>
      <c r="C16" s="18"/>
      <c r="D16" s="6"/>
      <c r="E16" s="1"/>
      <c r="F16" s="19"/>
      <c r="G16" s="19"/>
      <c r="H16" s="19"/>
      <c r="I16" s="19"/>
    </row>
    <row r="17" spans="1:9">
      <c r="A17" s="7"/>
      <c r="B17" s="3"/>
      <c r="C17" s="3" t="s">
        <v>14</v>
      </c>
      <c r="D17" s="5"/>
      <c r="E17" s="3"/>
      <c r="F17" s="20"/>
      <c r="G17" s="20"/>
      <c r="H17" s="20">
        <f>ROUND(SUM(H2:H10),0)</f>
        <v>0</v>
      </c>
      <c r="I17" s="20">
        <f>ROUND(SUM(I2:I10),0)</f>
        <v>0</v>
      </c>
    </row>
    <row r="18" spans="1:9">
      <c r="F18" s="19"/>
      <c r="G18" s="19"/>
      <c r="H18" s="19"/>
      <c r="I18" s="19"/>
    </row>
    <row r="20" spans="1:9">
      <c r="A20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62" orientation="portrait" r:id="rId1"/>
  <headerFooter>
    <oddHeader>&amp;LCSŐSZ KÖZSÉG ÖNKORMÁNYZAT
MŰVELŐDÉSI HÁZ FELÚJÍTÁSA&amp;C&amp;"Times New Roman,Félkövér"&amp;12
&amp;A</oddHeader>
    <oddFooter>&amp;C&amp;P/&amp;N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5" zoomScaleNormal="100" zoomScaleSheetLayoutView="115" workbookViewId="0">
      <selection activeCell="B3" sqref="B3"/>
    </sheetView>
  </sheetViews>
  <sheetFormatPr defaultColWidth="9.140625" defaultRowHeight="15.75"/>
  <cols>
    <col min="1" max="1" width="36.42578125" style="11" customWidth="1"/>
    <col min="2" max="3" width="20.7109375" style="11" customWidth="1"/>
    <col min="4" max="16384" width="9.140625" style="11"/>
  </cols>
  <sheetData>
    <row r="1" spans="1:3" s="23" customFormat="1" ht="24.95" customHeight="1">
      <c r="A1" s="23" t="s">
        <v>0</v>
      </c>
      <c r="B1" s="24" t="s">
        <v>1</v>
      </c>
      <c r="C1" s="24" t="s">
        <v>2</v>
      </c>
    </row>
    <row r="2" spans="1:3" s="27" customFormat="1" ht="24.95" customHeight="1">
      <c r="A2" s="25" t="s">
        <v>15</v>
      </c>
      <c r="B2" s="26">
        <f>'Irtás, föld- és sziklamunka'!H5</f>
        <v>0</v>
      </c>
      <c r="C2" s="26">
        <f>'Irtás, föld- és sziklamunka'!I5</f>
        <v>0</v>
      </c>
    </row>
    <row r="3" spans="1:3" s="27" customFormat="1" ht="24.95" customHeight="1">
      <c r="A3" s="28" t="s">
        <v>18</v>
      </c>
      <c r="B3" s="29">
        <f>'Helyszíni beton és vasbeton mun'!H6</f>
        <v>0</v>
      </c>
      <c r="C3" s="29">
        <f>'Helyszíni beton és vasbeton mun'!I6</f>
        <v>0</v>
      </c>
    </row>
    <row r="4" spans="1:3" s="27" customFormat="1" ht="24.95" customHeight="1">
      <c r="A4" s="28" t="s">
        <v>21</v>
      </c>
      <c r="B4" s="29">
        <f>'Falazás és egyéb kőművesmunka'!H6</f>
        <v>0</v>
      </c>
      <c r="C4" s="29">
        <f>'Falazás és egyéb kőművesmunka'!I6</f>
        <v>0</v>
      </c>
    </row>
    <row r="5" spans="1:3" s="27" customFormat="1" ht="24.95" customHeight="1">
      <c r="A5" s="28" t="s">
        <v>30</v>
      </c>
      <c r="B5" s="29">
        <f>Ácsmunka!H12</f>
        <v>0</v>
      </c>
      <c r="C5" s="29">
        <f>Ácsmunka!I12</f>
        <v>0</v>
      </c>
    </row>
    <row r="6" spans="1:3" s="27" customFormat="1" ht="24.95" customHeight="1">
      <c r="A6" s="28" t="s">
        <v>37</v>
      </c>
      <c r="B6" s="29">
        <f>'Vakolás és rabicolás'!H11</f>
        <v>0</v>
      </c>
      <c r="C6" s="29">
        <f>'Vakolás és rabicolás'!I11</f>
        <v>0</v>
      </c>
    </row>
    <row r="7" spans="1:3" s="27" customFormat="1" ht="24.95" customHeight="1">
      <c r="A7" s="28" t="s">
        <v>247</v>
      </c>
      <c r="B7" s="29">
        <f>Szárazépítés!H4</f>
        <v>0</v>
      </c>
      <c r="C7" s="29">
        <f>Szárazépítés!I4</f>
        <v>0</v>
      </c>
    </row>
    <row r="8" spans="1:3" s="27" customFormat="1" ht="24.95" customHeight="1">
      <c r="A8" s="28" t="s">
        <v>50</v>
      </c>
      <c r="B8" s="29">
        <f>Tetőfedés!H17</f>
        <v>0</v>
      </c>
      <c r="C8" s="29">
        <f>Tetőfedés!I17</f>
        <v>0</v>
      </c>
    </row>
    <row r="9" spans="1:3" s="27" customFormat="1" ht="38.25" customHeight="1">
      <c r="A9" s="28" t="s">
        <v>55</v>
      </c>
      <c r="B9" s="29">
        <f>'Hideg- és melegburkolatok készí'!H8</f>
        <v>0</v>
      </c>
      <c r="C9" s="29">
        <f>'Hideg- és melegburkolatok készí'!I8</f>
        <v>0</v>
      </c>
    </row>
    <row r="10" spans="1:3" s="27" customFormat="1" ht="24.95" customHeight="1">
      <c r="A10" s="28" t="s">
        <v>61</v>
      </c>
      <c r="B10" s="29">
        <f>Bádogozás!H11</f>
        <v>0</v>
      </c>
      <c r="C10" s="29">
        <f>Bádogozás!I11</f>
        <v>0</v>
      </c>
    </row>
    <row r="11" spans="1:3" s="27" customFormat="1" ht="24.95" customHeight="1">
      <c r="A11" s="28" t="s">
        <v>210</v>
      </c>
      <c r="B11" s="29">
        <f>'Fa- és műanyag szerkezet elhely'!H26</f>
        <v>0</v>
      </c>
      <c r="C11" s="29">
        <f>'Fa- és műanyag szerkezet elhely'!I26</f>
        <v>0</v>
      </c>
    </row>
    <row r="12" spans="1:3" s="27" customFormat="1" ht="31.5">
      <c r="A12" s="28" t="s">
        <v>209</v>
      </c>
      <c r="B12" s="29">
        <f>'Fém nyílászáró és  épületlakato'!H4</f>
        <v>0</v>
      </c>
      <c r="C12" s="29">
        <f>'Fém nyílászáró és  épületlakato'!I4</f>
        <v>0</v>
      </c>
    </row>
    <row r="13" spans="1:3" s="27" customFormat="1" ht="24.95" customHeight="1">
      <c r="A13" s="28" t="s">
        <v>66</v>
      </c>
      <c r="B13" s="29">
        <f>Felületképzés!H5</f>
        <v>0</v>
      </c>
      <c r="C13" s="29">
        <f>Felületképzés!I5</f>
        <v>0</v>
      </c>
    </row>
    <row r="14" spans="1:3" s="27" customFormat="1" ht="24.95" customHeight="1">
      <c r="A14" s="28" t="s">
        <v>171</v>
      </c>
      <c r="B14" s="29">
        <f>Szigetelés!H8</f>
        <v>0</v>
      </c>
      <c r="C14" s="29">
        <f>Szigetelés!I8</f>
        <v>0</v>
      </c>
    </row>
    <row r="15" spans="1:3" s="27" customFormat="1" ht="24.95" customHeight="1">
      <c r="A15" s="30" t="s">
        <v>70</v>
      </c>
      <c r="B15" s="31">
        <f>'Rögzítések, tömítések'!H4</f>
        <v>0</v>
      </c>
      <c r="C15" s="31">
        <f>'Rögzítések, tömítések'!I4</f>
        <v>0</v>
      </c>
    </row>
    <row r="16" spans="1:3" s="23" customFormat="1" ht="24.95" customHeight="1">
      <c r="A16" s="23" t="s">
        <v>71</v>
      </c>
      <c r="B16" s="32">
        <f>ROUND(SUM(B2:B15),0)</f>
        <v>0</v>
      </c>
      <c r="C16" s="32">
        <f>ROUND(SUM(C2:C15), 0)</f>
        <v>0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Normal="100" zoomScaleSheetLayoutView="100" workbookViewId="0">
      <selection activeCell="C7" sqref="C7"/>
    </sheetView>
  </sheetViews>
  <sheetFormatPr defaultColWidth="9.140625" defaultRowHeight="12.75"/>
  <cols>
    <col min="1" max="1" width="2.7109375" style="82" customWidth="1"/>
    <col min="2" max="2" width="4.42578125" style="83" customWidth="1"/>
    <col min="3" max="3" width="36.7109375" style="83" customWidth="1"/>
    <col min="4" max="4" width="6.7109375" style="84" customWidth="1"/>
    <col min="5" max="5" width="4.5703125" style="83" customWidth="1"/>
    <col min="6" max="6" width="7.5703125" style="84" customWidth="1"/>
    <col min="7" max="7" width="7.85546875" style="84" customWidth="1"/>
    <col min="8" max="8" width="9.5703125" style="84" customWidth="1"/>
    <col min="9" max="9" width="9.42578125" style="84" customWidth="1"/>
    <col min="10" max="10" width="15.7109375" style="83" customWidth="1"/>
    <col min="11" max="16384" width="9.140625" style="83"/>
  </cols>
  <sheetData>
    <row r="1" spans="1:9" s="81" customFormat="1" ht="51">
      <c r="A1" s="77" t="s">
        <v>3</v>
      </c>
      <c r="B1" s="78" t="s">
        <v>96</v>
      </c>
      <c r="C1" s="79" t="s">
        <v>5</v>
      </c>
      <c r="D1" s="80" t="s">
        <v>6</v>
      </c>
      <c r="E1" s="79" t="s">
        <v>7</v>
      </c>
      <c r="F1" s="80" t="s">
        <v>8</v>
      </c>
      <c r="G1" s="80" t="s">
        <v>9</v>
      </c>
      <c r="H1" s="80" t="s">
        <v>10</v>
      </c>
      <c r="I1" s="80" t="s">
        <v>11</v>
      </c>
    </row>
    <row r="2" spans="1:9" ht="76.5">
      <c r="A2" s="82">
        <v>1</v>
      </c>
      <c r="B2" s="83" t="s">
        <v>95</v>
      </c>
      <c r="C2" s="57" t="s">
        <v>94</v>
      </c>
      <c r="D2" s="84">
        <f>6*0.15</f>
        <v>0.89999999999999991</v>
      </c>
      <c r="E2" s="83" t="s">
        <v>12</v>
      </c>
      <c r="F2" s="85"/>
      <c r="G2" s="85"/>
      <c r="H2" s="85">
        <f>ROUND(D2*F2, 0)</f>
        <v>0</v>
      </c>
      <c r="I2" s="85">
        <f>ROUND(D2*G2, 0)</f>
        <v>0</v>
      </c>
    </row>
    <row r="3" spans="1:9">
      <c r="F3" s="85"/>
      <c r="G3" s="85"/>
      <c r="H3" s="85"/>
      <c r="I3" s="85"/>
    </row>
    <row r="4" spans="1:9" ht="51">
      <c r="A4" s="82">
        <v>2</v>
      </c>
      <c r="B4" s="83" t="s">
        <v>97</v>
      </c>
      <c r="C4" s="57" t="s">
        <v>272</v>
      </c>
      <c r="D4" s="86">
        <v>12</v>
      </c>
      <c r="E4" s="83" t="s">
        <v>13</v>
      </c>
      <c r="F4" s="85"/>
      <c r="G4" s="85"/>
      <c r="H4" s="85">
        <f>ROUND(D4*F4, 0)</f>
        <v>0</v>
      </c>
      <c r="I4" s="85">
        <f>ROUND(D4*G4, 0)</f>
        <v>0</v>
      </c>
    </row>
    <row r="5" spans="1:9" s="88" customFormat="1">
      <c r="A5" s="77"/>
      <c r="B5" s="79"/>
      <c r="C5" s="79" t="s">
        <v>14</v>
      </c>
      <c r="D5" s="80"/>
      <c r="E5" s="79"/>
      <c r="F5" s="87"/>
      <c r="G5" s="87"/>
      <c r="H5" s="87">
        <f>ROUND(SUM(H2:H4),0)</f>
        <v>0</v>
      </c>
      <c r="I5" s="87">
        <f>ROUND(SUM(I2:I4),0)</f>
        <v>0</v>
      </c>
    </row>
    <row r="6" spans="1:9">
      <c r="F6" s="85"/>
      <c r="G6" s="85"/>
      <c r="H6" s="85"/>
      <c r="I6" s="85"/>
    </row>
    <row r="10" spans="1:9">
      <c r="A10" s="82" t="s">
        <v>73</v>
      </c>
    </row>
    <row r="12" spans="1:9">
      <c r="A12" s="82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Normal="100" zoomScaleSheetLayoutView="100" workbookViewId="0">
      <selection activeCell="C20" sqref="C20"/>
    </sheetView>
  </sheetViews>
  <sheetFormatPr defaultColWidth="9.140625" defaultRowHeight="12.75"/>
  <cols>
    <col min="1" max="1" width="4.28515625" style="45" customWidth="1"/>
    <col min="2" max="2" width="6.28515625" style="46" customWidth="1"/>
    <col min="3" max="3" width="36.7109375" style="46" customWidth="1"/>
    <col min="4" max="4" width="6.7109375" style="44" customWidth="1"/>
    <col min="5" max="5" width="6.7109375" style="46" customWidth="1"/>
    <col min="6" max="6" width="8.28515625" style="44" customWidth="1"/>
    <col min="7" max="7" width="8.28515625" style="48" customWidth="1"/>
    <col min="8" max="9" width="10.28515625" style="44" customWidth="1"/>
    <col min="10" max="10" width="15.7109375" style="46" customWidth="1"/>
    <col min="11" max="16384" width="9.140625" style="46"/>
  </cols>
  <sheetData>
    <row r="1" spans="1:9" s="62" customFormat="1" ht="25.5">
      <c r="A1" s="58" t="s">
        <v>3</v>
      </c>
      <c r="B1" s="59" t="s">
        <v>4</v>
      </c>
      <c r="C1" s="60" t="s">
        <v>5</v>
      </c>
      <c r="D1" s="61" t="s">
        <v>6</v>
      </c>
      <c r="E1" s="60" t="s">
        <v>7</v>
      </c>
      <c r="F1" s="61" t="s">
        <v>8</v>
      </c>
      <c r="G1" s="73" t="s">
        <v>9</v>
      </c>
      <c r="H1" s="61" t="s">
        <v>10</v>
      </c>
      <c r="I1" s="61" t="s">
        <v>11</v>
      </c>
    </row>
    <row r="2" spans="1:9" ht="38.25">
      <c r="A2" s="45">
        <v>2</v>
      </c>
      <c r="B2" s="46" t="s">
        <v>98</v>
      </c>
      <c r="C2" s="75" t="s">
        <v>243</v>
      </c>
      <c r="D2" s="44">
        <v>6</v>
      </c>
      <c r="E2" s="46" t="s">
        <v>16</v>
      </c>
      <c r="F2" s="48"/>
      <c r="H2" s="48">
        <f>ROUND(D2*F2, 0)</f>
        <v>0</v>
      </c>
      <c r="I2" s="48">
        <f>ROUND(D2*G2, 0)</f>
        <v>0</v>
      </c>
    </row>
    <row r="3" spans="1:9" ht="89.25">
      <c r="A3" s="45">
        <v>4</v>
      </c>
      <c r="B3" s="46" t="s">
        <v>172</v>
      </c>
      <c r="C3" s="76" t="s">
        <v>175</v>
      </c>
      <c r="D3" s="44">
        <v>0.1</v>
      </c>
      <c r="E3" s="46" t="s">
        <v>173</v>
      </c>
      <c r="G3" s="44"/>
      <c r="H3" s="48">
        <f>ROUND(D3*F3, 0)</f>
        <v>0</v>
      </c>
      <c r="I3" s="48">
        <f>ROUND(D3*G3, 0)</f>
        <v>0</v>
      </c>
    </row>
    <row r="4" spans="1:9">
      <c r="C4" s="75" t="s">
        <v>174</v>
      </c>
      <c r="G4" s="44"/>
      <c r="H4" s="48"/>
      <c r="I4" s="48"/>
    </row>
    <row r="5" spans="1:9" ht="116.25">
      <c r="A5" s="45">
        <v>6</v>
      </c>
      <c r="B5" s="46" t="s">
        <v>99</v>
      </c>
      <c r="C5" s="47" t="s">
        <v>17</v>
      </c>
      <c r="D5" s="44">
        <f>6*0.08</f>
        <v>0.48</v>
      </c>
      <c r="E5" s="46" t="s">
        <v>12</v>
      </c>
      <c r="F5" s="48"/>
      <c r="H5" s="48">
        <f>ROUND(D5*F5, 0)</f>
        <v>0</v>
      </c>
      <c r="I5" s="48">
        <f>ROUND(D5*G5, 0)</f>
        <v>0</v>
      </c>
    </row>
    <row r="6" spans="1:9" s="74" customFormat="1">
      <c r="A6" s="58"/>
      <c r="B6" s="60"/>
      <c r="C6" s="60" t="s">
        <v>14</v>
      </c>
      <c r="D6" s="61"/>
      <c r="E6" s="60"/>
      <c r="F6" s="73"/>
      <c r="G6" s="73"/>
      <c r="H6" s="73">
        <f>ROUND(SUM(H2:H5),0)</f>
        <v>0</v>
      </c>
      <c r="I6" s="73">
        <f>ROUND(SUM(I2:I5),0)</f>
        <v>0</v>
      </c>
    </row>
    <row r="9" spans="1:9">
      <c r="A9" s="45" t="s">
        <v>73</v>
      </c>
    </row>
    <row r="11" spans="1:9">
      <c r="A11" s="45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Normal="100" zoomScaleSheetLayoutView="100" workbookViewId="0">
      <selection activeCell="C5" sqref="C5"/>
    </sheetView>
  </sheetViews>
  <sheetFormatPr defaultColWidth="9.140625" defaultRowHeight="12.75"/>
  <cols>
    <col min="1" max="1" width="4.28515625" style="45" customWidth="1"/>
    <col min="2" max="2" width="6.28515625" style="46" customWidth="1"/>
    <col min="3" max="3" width="36.7109375" style="46" customWidth="1"/>
    <col min="4" max="4" width="6.7109375" style="44" customWidth="1"/>
    <col min="5" max="5" width="6.7109375" style="46" customWidth="1"/>
    <col min="6" max="7" width="8.28515625" style="44" customWidth="1"/>
    <col min="8" max="9" width="10.28515625" style="44" customWidth="1"/>
    <col min="10" max="10" width="15.7109375" style="46" customWidth="1"/>
    <col min="11" max="16384" width="9.140625" style="46"/>
  </cols>
  <sheetData>
    <row r="1" spans="1:9" s="62" customFormat="1" ht="25.5">
      <c r="A1" s="58" t="s">
        <v>3</v>
      </c>
      <c r="B1" s="59" t="s">
        <v>4</v>
      </c>
      <c r="C1" s="60" t="s">
        <v>5</v>
      </c>
      <c r="D1" s="61" t="s">
        <v>6</v>
      </c>
      <c r="E1" s="60" t="s">
        <v>7</v>
      </c>
      <c r="F1" s="61" t="s">
        <v>8</v>
      </c>
      <c r="G1" s="61" t="s">
        <v>9</v>
      </c>
      <c r="H1" s="61" t="s">
        <v>10</v>
      </c>
      <c r="I1" s="61" t="s">
        <v>11</v>
      </c>
    </row>
    <row r="2" spans="1:9" ht="25.5">
      <c r="A2" s="45">
        <v>1</v>
      </c>
      <c r="B2" s="46" t="s">
        <v>100</v>
      </c>
      <c r="C2" s="75" t="s">
        <v>101</v>
      </c>
      <c r="D2" s="44">
        <v>192</v>
      </c>
      <c r="E2" s="46" t="s">
        <v>19</v>
      </c>
      <c r="F2" s="48"/>
      <c r="H2" s="48">
        <f t="shared" ref="H2:H5" si="0">ROUND(D2*F2, 0)</f>
        <v>0</v>
      </c>
      <c r="I2" s="48">
        <f t="shared" ref="I2:I5" si="1">ROUND(D2*G2, 0)</f>
        <v>0</v>
      </c>
    </row>
    <row r="3" spans="1:9" ht="38.25">
      <c r="A3" s="45">
        <v>3</v>
      </c>
      <c r="B3" s="46" t="s">
        <v>178</v>
      </c>
      <c r="C3" s="75" t="s">
        <v>177</v>
      </c>
      <c r="D3" s="44">
        <v>2.5</v>
      </c>
      <c r="E3" s="46" t="s">
        <v>12</v>
      </c>
      <c r="F3" s="48"/>
      <c r="H3" s="48">
        <f t="shared" si="0"/>
        <v>0</v>
      </c>
      <c r="I3" s="48">
        <f t="shared" si="1"/>
        <v>0</v>
      </c>
    </row>
    <row r="4" spans="1:9" ht="127.5">
      <c r="A4" s="45">
        <v>5</v>
      </c>
      <c r="B4" s="46" t="s">
        <v>176</v>
      </c>
      <c r="C4" s="76" t="s">
        <v>271</v>
      </c>
      <c r="D4" s="44">
        <v>7.2</v>
      </c>
      <c r="E4" s="46" t="s">
        <v>12</v>
      </c>
      <c r="F4" s="48"/>
      <c r="H4" s="48">
        <f t="shared" si="0"/>
        <v>0</v>
      </c>
      <c r="I4" s="48">
        <f t="shared" si="1"/>
        <v>0</v>
      </c>
    </row>
    <row r="5" spans="1:9" ht="76.5">
      <c r="A5" s="45">
        <v>6</v>
      </c>
      <c r="B5" s="46" t="s">
        <v>102</v>
      </c>
      <c r="C5" s="75" t="s">
        <v>20</v>
      </c>
      <c r="D5" s="44">
        <v>192</v>
      </c>
      <c r="E5" s="46" t="s">
        <v>19</v>
      </c>
      <c r="F5" s="48"/>
      <c r="G5" s="48"/>
      <c r="H5" s="48">
        <f t="shared" si="0"/>
        <v>0</v>
      </c>
      <c r="I5" s="48">
        <f t="shared" si="1"/>
        <v>0</v>
      </c>
    </row>
    <row r="6" spans="1:9" s="74" customFormat="1">
      <c r="A6" s="58"/>
      <c r="B6" s="60"/>
      <c r="C6" s="60" t="s">
        <v>14</v>
      </c>
      <c r="D6" s="61"/>
      <c r="E6" s="60"/>
      <c r="F6" s="73"/>
      <c r="G6" s="73"/>
      <c r="H6" s="73">
        <f>ROUND(SUM(H2:H5),0)</f>
        <v>0</v>
      </c>
      <c r="I6" s="73">
        <f>ROUND(SUM(I2:I5),0)</f>
        <v>0</v>
      </c>
    </row>
    <row r="7" spans="1:9">
      <c r="F7" s="48"/>
      <c r="G7" s="48"/>
      <c r="H7" s="48"/>
      <c r="I7" s="48"/>
    </row>
    <row r="8" spans="1:9">
      <c r="F8" s="48"/>
      <c r="G8" s="48"/>
      <c r="H8" s="48"/>
      <c r="I8" s="48"/>
    </row>
    <row r="11" spans="1:9">
      <c r="A11" s="45" t="s">
        <v>73</v>
      </c>
    </row>
    <row r="13" spans="1:9">
      <c r="A13" s="45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Normal="100" zoomScaleSheetLayoutView="100" workbookViewId="0">
      <selection activeCell="H10" sqref="H10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103</v>
      </c>
      <c r="C2" s="18" t="s">
        <v>22</v>
      </c>
      <c r="D2" s="6">
        <v>980</v>
      </c>
      <c r="E2" s="1" t="s">
        <v>16</v>
      </c>
      <c r="F2" s="19"/>
      <c r="G2" s="19"/>
      <c r="H2" s="19">
        <f t="shared" ref="H2:H11" si="0">ROUND(D2*F2, 0)</f>
        <v>0</v>
      </c>
      <c r="I2" s="19">
        <f t="shared" ref="I2:I11" si="1">ROUND(D2*G2, 0)</f>
        <v>0</v>
      </c>
    </row>
    <row r="3" spans="1:9" ht="25.5">
      <c r="A3" s="8">
        <v>2</v>
      </c>
      <c r="B3" s="1" t="s">
        <v>180</v>
      </c>
      <c r="C3" s="18" t="s">
        <v>179</v>
      </c>
      <c r="D3" s="6">
        <v>2</v>
      </c>
      <c r="E3" s="1" t="s">
        <v>16</v>
      </c>
      <c r="F3" s="19"/>
      <c r="H3" s="19">
        <f t="shared" si="0"/>
        <v>0</v>
      </c>
      <c r="I3" s="19">
        <f t="shared" si="1"/>
        <v>0</v>
      </c>
    </row>
    <row r="4" spans="1:9" ht="51">
      <c r="A4" s="8">
        <v>4</v>
      </c>
      <c r="B4" s="1" t="s">
        <v>104</v>
      </c>
      <c r="C4" s="18" t="s">
        <v>23</v>
      </c>
      <c r="D4" s="6">
        <v>582</v>
      </c>
      <c r="E4" s="1" t="s">
        <v>16</v>
      </c>
      <c r="F4" s="19"/>
      <c r="G4" s="19"/>
      <c r="H4" s="19">
        <f t="shared" si="0"/>
        <v>0</v>
      </c>
      <c r="I4" s="19">
        <f t="shared" si="1"/>
        <v>0</v>
      </c>
    </row>
    <row r="5" spans="1:9" ht="92.25">
      <c r="A5" s="8">
        <v>5</v>
      </c>
      <c r="B5" s="1" t="s">
        <v>105</v>
      </c>
      <c r="C5" s="18" t="s">
        <v>29</v>
      </c>
      <c r="D5" s="6">
        <v>980</v>
      </c>
      <c r="E5" s="1" t="s">
        <v>16</v>
      </c>
      <c r="F5" s="19"/>
      <c r="G5" s="19"/>
      <c r="H5" s="19">
        <f t="shared" si="0"/>
        <v>0</v>
      </c>
      <c r="I5" s="19">
        <f t="shared" si="1"/>
        <v>0</v>
      </c>
    </row>
    <row r="6" spans="1:9" ht="51">
      <c r="A6" s="8">
        <v>6</v>
      </c>
      <c r="B6" s="1" t="s">
        <v>106</v>
      </c>
      <c r="C6" s="18" t="s">
        <v>24</v>
      </c>
      <c r="D6" s="6">
        <v>980</v>
      </c>
      <c r="E6" s="1" t="s">
        <v>16</v>
      </c>
      <c r="F6" s="19"/>
      <c r="G6" s="19"/>
      <c r="H6" s="19">
        <f t="shared" si="0"/>
        <v>0</v>
      </c>
      <c r="I6" s="19">
        <f t="shared" si="1"/>
        <v>0</v>
      </c>
    </row>
    <row r="7" spans="1:9" ht="25.5">
      <c r="A7" s="8">
        <v>7</v>
      </c>
      <c r="B7" s="1" t="s">
        <v>107</v>
      </c>
      <c r="C7" s="18" t="s">
        <v>25</v>
      </c>
      <c r="D7" s="6">
        <v>1011</v>
      </c>
      <c r="E7" s="1" t="s">
        <v>19</v>
      </c>
      <c r="F7" s="19"/>
      <c r="G7" s="19"/>
      <c r="H7" s="19">
        <f t="shared" si="0"/>
        <v>0</v>
      </c>
      <c r="I7" s="19">
        <f t="shared" si="1"/>
        <v>0</v>
      </c>
    </row>
    <row r="8" spans="1:9" ht="51">
      <c r="A8" s="8">
        <v>8</v>
      </c>
      <c r="B8" s="1" t="s">
        <v>108</v>
      </c>
      <c r="C8" s="18" t="s">
        <v>26</v>
      </c>
      <c r="D8" s="6">
        <v>107</v>
      </c>
      <c r="E8" s="1" t="s">
        <v>19</v>
      </c>
      <c r="F8" s="19"/>
      <c r="G8" s="19"/>
      <c r="H8" s="19">
        <f t="shared" si="0"/>
        <v>0</v>
      </c>
      <c r="I8" s="19">
        <f t="shared" si="1"/>
        <v>0</v>
      </c>
    </row>
    <row r="9" spans="1:9" ht="25.5">
      <c r="A9" s="8">
        <v>9</v>
      </c>
      <c r="B9" s="1" t="s">
        <v>109</v>
      </c>
      <c r="C9" s="18" t="s">
        <v>27</v>
      </c>
      <c r="D9" s="6">
        <v>65.600000000000009</v>
      </c>
      <c r="E9" s="1" t="s">
        <v>16</v>
      </c>
      <c r="F9" s="19"/>
      <c r="G9" s="19"/>
      <c r="H9" s="19">
        <f t="shared" si="0"/>
        <v>0</v>
      </c>
      <c r="I9" s="19">
        <f t="shared" si="1"/>
        <v>0</v>
      </c>
    </row>
    <row r="10" spans="1:9" ht="25.5">
      <c r="A10" s="8">
        <v>10</v>
      </c>
      <c r="B10" s="1" t="s">
        <v>110</v>
      </c>
      <c r="C10" s="18" t="s">
        <v>28</v>
      </c>
      <c r="D10" s="6">
        <v>36.800000000000004</v>
      </c>
      <c r="E10" s="1" t="s">
        <v>19</v>
      </c>
      <c r="F10" s="19"/>
      <c r="G10" s="19"/>
      <c r="H10" s="19">
        <f t="shared" si="0"/>
        <v>0</v>
      </c>
      <c r="I10" s="19">
        <f t="shared" si="1"/>
        <v>0</v>
      </c>
    </row>
    <row r="11" spans="1:9" ht="51">
      <c r="A11" s="8">
        <v>11</v>
      </c>
      <c r="B11" s="1" t="s">
        <v>182</v>
      </c>
      <c r="C11" s="18" t="s">
        <v>181</v>
      </c>
      <c r="D11" s="6">
        <v>980</v>
      </c>
      <c r="E11" s="1" t="s">
        <v>16</v>
      </c>
      <c r="F11" s="19"/>
      <c r="G11" s="19"/>
      <c r="H11" s="19">
        <f t="shared" si="0"/>
        <v>0</v>
      </c>
      <c r="I11" s="19">
        <f t="shared" si="1"/>
        <v>0</v>
      </c>
    </row>
    <row r="12" spans="1:9" s="9" customFormat="1">
      <c r="A12" s="7"/>
      <c r="B12" s="3"/>
      <c r="C12" s="3" t="s">
        <v>14</v>
      </c>
      <c r="D12" s="5"/>
      <c r="E12" s="3"/>
      <c r="F12" s="20"/>
      <c r="G12" s="20"/>
      <c r="H12" s="20">
        <f>ROUND(SUM(H2:H11),0)</f>
        <v>0</v>
      </c>
      <c r="I12" s="20">
        <f>ROUND(SUM(I2:I11),0)</f>
        <v>0</v>
      </c>
    </row>
    <row r="13" spans="1:9">
      <c r="A13" s="8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opLeftCell="A7" zoomScaleNormal="100" zoomScaleSheetLayoutView="145" workbookViewId="0">
      <selection activeCell="A7" sqref="A1:XFD1048576"/>
    </sheetView>
  </sheetViews>
  <sheetFormatPr defaultColWidth="9.140625" defaultRowHeight="12.75"/>
  <cols>
    <col min="1" max="1" width="4.28515625" style="45" customWidth="1"/>
    <col min="2" max="2" width="6.28515625" style="46" customWidth="1"/>
    <col min="3" max="3" width="36.7109375" style="46" customWidth="1"/>
    <col min="4" max="4" width="6.7109375" style="44" customWidth="1"/>
    <col min="5" max="5" width="6.7109375" style="46" customWidth="1"/>
    <col min="6" max="7" width="8.28515625" style="44" customWidth="1"/>
    <col min="8" max="9" width="10.28515625" style="44" customWidth="1"/>
    <col min="10" max="10" width="15.7109375" style="46" customWidth="1"/>
    <col min="11" max="16384" width="9.140625" style="46"/>
  </cols>
  <sheetData>
    <row r="1" spans="1:9" s="62" customFormat="1" ht="25.5">
      <c r="A1" s="58" t="s">
        <v>3</v>
      </c>
      <c r="B1" s="59" t="s">
        <v>4</v>
      </c>
      <c r="C1" s="60" t="s">
        <v>5</v>
      </c>
      <c r="D1" s="61" t="s">
        <v>6</v>
      </c>
      <c r="E1" s="60" t="s">
        <v>7</v>
      </c>
      <c r="F1" s="61" t="s">
        <v>8</v>
      </c>
      <c r="G1" s="61" t="s">
        <v>9</v>
      </c>
      <c r="H1" s="61" t="s">
        <v>10</v>
      </c>
      <c r="I1" s="61" t="s">
        <v>11</v>
      </c>
    </row>
    <row r="2" spans="1:9" ht="25.5">
      <c r="A2" s="45">
        <v>1</v>
      </c>
      <c r="B2" s="46" t="s">
        <v>111</v>
      </c>
      <c r="C2" s="47" t="s">
        <v>31</v>
      </c>
      <c r="D2" s="44">
        <v>58</v>
      </c>
      <c r="E2" s="46" t="s">
        <v>16</v>
      </c>
      <c r="F2" s="48"/>
      <c r="G2" s="48"/>
      <c r="H2" s="48">
        <f t="shared" ref="H2:H10" si="0">ROUND(D2*F2, 0)</f>
        <v>0</v>
      </c>
      <c r="I2" s="48">
        <f t="shared" ref="I2:I10" si="1">ROUND(D2*G2, 0)</f>
        <v>0</v>
      </c>
    </row>
    <row r="3" spans="1:9" ht="51">
      <c r="A3" s="45">
        <v>3</v>
      </c>
      <c r="B3" s="46" t="s">
        <v>185</v>
      </c>
      <c r="C3" s="47" t="s">
        <v>184</v>
      </c>
      <c r="D3" s="44">
        <v>459.5</v>
      </c>
      <c r="E3" s="46" t="s">
        <v>16</v>
      </c>
      <c r="F3" s="48"/>
      <c r="G3" s="48"/>
      <c r="H3" s="48">
        <f t="shared" si="0"/>
        <v>0</v>
      </c>
      <c r="I3" s="48">
        <f t="shared" si="1"/>
        <v>0</v>
      </c>
    </row>
    <row r="4" spans="1:9" ht="89.25">
      <c r="A4" s="45">
        <v>6</v>
      </c>
      <c r="B4" s="46" t="s">
        <v>112</v>
      </c>
      <c r="C4" s="47" t="s">
        <v>32</v>
      </c>
      <c r="D4" s="44">
        <v>459.5</v>
      </c>
      <c r="E4" s="46" t="s">
        <v>16</v>
      </c>
      <c r="F4" s="48"/>
      <c r="G4" s="48"/>
      <c r="H4" s="48">
        <f t="shared" si="0"/>
        <v>0</v>
      </c>
      <c r="I4" s="48">
        <f t="shared" si="1"/>
        <v>0</v>
      </c>
    </row>
    <row r="5" spans="1:9" ht="51">
      <c r="A5" s="45">
        <v>7</v>
      </c>
      <c r="B5" s="46" t="s">
        <v>113</v>
      </c>
      <c r="C5" s="47" t="s">
        <v>33</v>
      </c>
      <c r="D5" s="44">
        <v>147.5</v>
      </c>
      <c r="E5" s="46" t="s">
        <v>16</v>
      </c>
      <c r="F5" s="48"/>
      <c r="G5" s="48"/>
      <c r="H5" s="48">
        <f t="shared" si="0"/>
        <v>0</v>
      </c>
      <c r="I5" s="48">
        <f t="shared" si="1"/>
        <v>0</v>
      </c>
    </row>
    <row r="6" spans="1:9" ht="102">
      <c r="A6" s="45">
        <v>8</v>
      </c>
      <c r="B6" s="46" t="s">
        <v>168</v>
      </c>
      <c r="C6" s="47" t="s">
        <v>169</v>
      </c>
      <c r="D6" s="44">
        <v>90</v>
      </c>
      <c r="E6" s="46" t="s">
        <v>16</v>
      </c>
      <c r="F6" s="48"/>
      <c r="G6" s="48"/>
      <c r="H6" s="48">
        <f t="shared" si="0"/>
        <v>0</v>
      </c>
      <c r="I6" s="48">
        <f t="shared" si="1"/>
        <v>0</v>
      </c>
    </row>
    <row r="7" spans="1:9" ht="51">
      <c r="A7" s="45">
        <v>9</v>
      </c>
      <c r="B7" s="46" t="s">
        <v>114</v>
      </c>
      <c r="C7" s="47" t="s">
        <v>36</v>
      </c>
      <c r="D7" s="44">
        <v>89.5</v>
      </c>
      <c r="E7" s="46" t="s">
        <v>16</v>
      </c>
      <c r="F7" s="48"/>
      <c r="G7" s="48"/>
      <c r="H7" s="48">
        <f t="shared" si="0"/>
        <v>0</v>
      </c>
      <c r="I7" s="48">
        <f t="shared" si="1"/>
        <v>0</v>
      </c>
    </row>
    <row r="8" spans="1:9" ht="51">
      <c r="A8" s="45">
        <v>10</v>
      </c>
      <c r="B8" s="46" t="s">
        <v>115</v>
      </c>
      <c r="C8" s="47" t="s">
        <v>34</v>
      </c>
      <c r="D8" s="44">
        <v>89.5</v>
      </c>
      <c r="E8" s="46" t="s">
        <v>16</v>
      </c>
      <c r="F8" s="48"/>
      <c r="G8" s="48"/>
      <c r="H8" s="48">
        <f t="shared" si="0"/>
        <v>0</v>
      </c>
      <c r="I8" s="48">
        <f t="shared" si="1"/>
        <v>0</v>
      </c>
    </row>
    <row r="9" spans="1:9" ht="114.75">
      <c r="A9" s="45">
        <v>11</v>
      </c>
      <c r="B9" s="46" t="s">
        <v>183</v>
      </c>
      <c r="C9" s="47" t="s">
        <v>244</v>
      </c>
      <c r="D9" s="44">
        <v>7.6</v>
      </c>
      <c r="E9" s="46" t="s">
        <v>16</v>
      </c>
      <c r="F9" s="48"/>
      <c r="G9" s="48"/>
      <c r="H9" s="48">
        <f t="shared" si="0"/>
        <v>0</v>
      </c>
      <c r="I9" s="48">
        <f t="shared" si="1"/>
        <v>0</v>
      </c>
    </row>
    <row r="10" spans="1:9" ht="63.75">
      <c r="A10" s="45">
        <v>12</v>
      </c>
      <c r="B10" s="46" t="s">
        <v>116</v>
      </c>
      <c r="C10" s="47" t="s">
        <v>35</v>
      </c>
      <c r="D10" s="44">
        <v>459.5</v>
      </c>
      <c r="E10" s="46" t="s">
        <v>16</v>
      </c>
      <c r="F10" s="48"/>
      <c r="G10" s="48"/>
      <c r="H10" s="48">
        <f t="shared" si="0"/>
        <v>0</v>
      </c>
      <c r="I10" s="48">
        <f t="shared" si="1"/>
        <v>0</v>
      </c>
    </row>
    <row r="11" spans="1:9" s="74" customFormat="1">
      <c r="A11" s="58" t="s">
        <v>73</v>
      </c>
      <c r="B11" s="60"/>
      <c r="C11" s="60" t="s">
        <v>14</v>
      </c>
      <c r="D11" s="61"/>
      <c r="E11" s="60"/>
      <c r="F11" s="73"/>
      <c r="G11" s="73"/>
      <c r="H11" s="73">
        <f>ROUND(SUM(H2:H10),0)</f>
        <v>0</v>
      </c>
      <c r="I11" s="73">
        <f>ROUND(SUM(I2:I10),0)</f>
        <v>0</v>
      </c>
    </row>
    <row r="13" spans="1:9">
      <c r="A13" s="45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  <rowBreaks count="1" manualBreakCount="1">
    <brk id="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Normal="100" zoomScaleSheetLayoutView="145" workbookViewId="0">
      <selection sqref="A1:XFD1048576"/>
    </sheetView>
  </sheetViews>
  <sheetFormatPr defaultColWidth="9.140625" defaultRowHeight="12.75"/>
  <cols>
    <col min="1" max="1" width="4.28515625" style="45" customWidth="1"/>
    <col min="2" max="2" width="6.28515625" style="46" customWidth="1"/>
    <col min="3" max="3" width="36.7109375" style="46" customWidth="1"/>
    <col min="4" max="4" width="6.7109375" style="44" customWidth="1"/>
    <col min="5" max="5" width="6.7109375" style="46" customWidth="1"/>
    <col min="6" max="7" width="8.28515625" style="44" customWidth="1"/>
    <col min="8" max="9" width="10.28515625" style="44" customWidth="1"/>
    <col min="10" max="10" width="15.7109375" style="46" customWidth="1"/>
    <col min="11" max="16384" width="9.140625" style="46"/>
  </cols>
  <sheetData>
    <row r="1" spans="1:9" s="62" customFormat="1" ht="25.5">
      <c r="A1" s="58" t="s">
        <v>3</v>
      </c>
      <c r="B1" s="59" t="s">
        <v>4</v>
      </c>
      <c r="C1" s="60" t="s">
        <v>5</v>
      </c>
      <c r="D1" s="61" t="s">
        <v>6</v>
      </c>
      <c r="E1" s="60" t="s">
        <v>7</v>
      </c>
      <c r="F1" s="61" t="s">
        <v>8</v>
      </c>
      <c r="G1" s="61" t="s">
        <v>9</v>
      </c>
      <c r="H1" s="61" t="s">
        <v>10</v>
      </c>
      <c r="I1" s="61" t="s">
        <v>11</v>
      </c>
    </row>
    <row r="2" spans="1:9" ht="140.25">
      <c r="A2" s="45">
        <v>1</v>
      </c>
      <c r="B2" s="46" t="s">
        <v>245</v>
      </c>
      <c r="C2" s="47" t="s">
        <v>246</v>
      </c>
      <c r="D2" s="44">
        <v>25</v>
      </c>
      <c r="E2" s="46" t="s">
        <v>16</v>
      </c>
      <c r="F2" s="48"/>
      <c r="G2" s="48"/>
      <c r="H2" s="48">
        <f>D2*F2</f>
        <v>0</v>
      </c>
      <c r="I2" s="48">
        <f>D2*G2</f>
        <v>0</v>
      </c>
    </row>
    <row r="3" spans="1:9">
      <c r="C3" s="47"/>
      <c r="F3" s="48"/>
      <c r="G3" s="48"/>
      <c r="H3" s="48"/>
      <c r="I3" s="48"/>
    </row>
    <row r="4" spans="1:9" s="74" customFormat="1">
      <c r="A4" s="58" t="s">
        <v>73</v>
      </c>
      <c r="B4" s="60"/>
      <c r="C4" s="60" t="s">
        <v>14</v>
      </c>
      <c r="D4" s="61"/>
      <c r="E4" s="60"/>
      <c r="F4" s="73"/>
      <c r="G4" s="73"/>
      <c r="H4" s="73">
        <f>ROUND(SUM(H2:H3),0)</f>
        <v>0</v>
      </c>
      <c r="I4" s="73">
        <f>ROUND(SUM(I2:I3),0)</f>
        <v>0</v>
      </c>
    </row>
    <row r="6" spans="1:9">
      <c r="A6" s="45" t="s">
        <v>73</v>
      </c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97" orientation="portrait" r:id="rId1"/>
  <headerFooter>
    <oddHeader>&amp;LCSŐSZ KÖZSÉG ÖNKORMÁNYZAT
MŰVELŐDÉSI HÁZ FELÚJÍTÁSA&amp;C&amp;"Times New Roman,Félkövér"&amp;12
&amp;A</oddHeader>
    <oddFooter>&amp;C&amp;P/&amp;N</oddFooter>
  </headerFooter>
  <rowBreaks count="1" manualBreakCount="1">
    <brk id="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Normal="100" zoomScaleSheetLayoutView="100" workbookViewId="0">
      <selection activeCell="H10" sqref="H10"/>
    </sheetView>
  </sheetViews>
  <sheetFormatPr defaultColWidth="9.140625" defaultRowHeight="12.75"/>
  <cols>
    <col min="1" max="1" width="4.28515625" style="8" customWidth="1"/>
    <col min="2" max="2" width="6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117</v>
      </c>
      <c r="C2" s="18" t="s">
        <v>120</v>
      </c>
      <c r="D2" s="6">
        <v>520</v>
      </c>
      <c r="E2" s="1" t="s">
        <v>16</v>
      </c>
      <c r="F2" s="19"/>
      <c r="H2" s="19">
        <f>ROUND(D2*F2, 0)</f>
        <v>0</v>
      </c>
      <c r="I2" s="19">
        <f>ROUND(D2*G2, 0)</f>
        <v>0</v>
      </c>
    </row>
    <row r="3" spans="1:9">
      <c r="C3" s="18"/>
      <c r="F3" s="19"/>
      <c r="H3" s="19"/>
      <c r="I3" s="19"/>
    </row>
    <row r="4" spans="1:9" ht="25.5">
      <c r="A4" s="8">
        <v>2</v>
      </c>
      <c r="B4" s="1" t="s">
        <v>118</v>
      </c>
      <c r="C4" s="18" t="s">
        <v>38</v>
      </c>
      <c r="D4" s="6">
        <v>460</v>
      </c>
      <c r="E4" s="1" t="s">
        <v>16</v>
      </c>
      <c r="F4" s="19"/>
      <c r="H4" s="19">
        <f t="shared" ref="H4:H16" si="0">ROUND(D4*F4, 0)</f>
        <v>0</v>
      </c>
      <c r="I4" s="19">
        <f t="shared" ref="I4:I16" si="1">ROUND(D4*G4, 0)</f>
        <v>0</v>
      </c>
    </row>
    <row r="5" spans="1:9" ht="63.75">
      <c r="A5" s="8">
        <v>3</v>
      </c>
      <c r="B5" s="1" t="s">
        <v>119</v>
      </c>
      <c r="C5" s="18" t="s">
        <v>39</v>
      </c>
      <c r="D5" s="6">
        <v>715</v>
      </c>
      <c r="E5" s="1" t="s">
        <v>16</v>
      </c>
      <c r="F5" s="19"/>
      <c r="G5" s="19"/>
      <c r="H5" s="19">
        <f t="shared" si="0"/>
        <v>0</v>
      </c>
      <c r="I5" s="19">
        <f t="shared" si="1"/>
        <v>0</v>
      </c>
    </row>
    <row r="6" spans="1:9" ht="63.75">
      <c r="A6" s="8">
        <v>4</v>
      </c>
      <c r="B6" s="1" t="s">
        <v>121</v>
      </c>
      <c r="C6" s="18" t="s">
        <v>40</v>
      </c>
      <c r="D6" s="6">
        <v>265</v>
      </c>
      <c r="E6" s="1" t="s">
        <v>16</v>
      </c>
      <c r="F6" s="19"/>
      <c r="G6" s="19"/>
      <c r="H6" s="19">
        <f t="shared" si="0"/>
        <v>0</v>
      </c>
      <c r="I6" s="19">
        <f t="shared" si="1"/>
        <v>0</v>
      </c>
    </row>
    <row r="7" spans="1:9" ht="102">
      <c r="A7" s="8">
        <v>5</v>
      </c>
      <c r="B7" s="1" t="s">
        <v>122</v>
      </c>
      <c r="C7" s="18" t="s">
        <v>41</v>
      </c>
      <c r="D7" s="6">
        <v>64.300000000000011</v>
      </c>
      <c r="E7" s="1" t="s">
        <v>19</v>
      </c>
      <c r="F7" s="19"/>
      <c r="G7" s="19"/>
      <c r="H7" s="19">
        <f t="shared" si="0"/>
        <v>0</v>
      </c>
      <c r="I7" s="19">
        <f t="shared" si="1"/>
        <v>0</v>
      </c>
    </row>
    <row r="8" spans="1:9" ht="51">
      <c r="A8" s="8">
        <v>6</v>
      </c>
      <c r="B8" s="1" t="s">
        <v>123</v>
      </c>
      <c r="C8" s="18" t="s">
        <v>42</v>
      </c>
      <c r="D8" s="6">
        <v>33.800000000000004</v>
      </c>
      <c r="E8" s="1" t="s">
        <v>19</v>
      </c>
      <c r="F8" s="19"/>
      <c r="G8" s="19"/>
      <c r="H8" s="19">
        <f t="shared" si="0"/>
        <v>0</v>
      </c>
      <c r="I8" s="19">
        <f t="shared" si="1"/>
        <v>0</v>
      </c>
    </row>
    <row r="9" spans="1:9" ht="51">
      <c r="A9" s="8">
        <v>7</v>
      </c>
      <c r="B9" s="1" t="s">
        <v>124</v>
      </c>
      <c r="C9" s="18" t="s">
        <v>43</v>
      </c>
      <c r="D9" s="6">
        <v>76</v>
      </c>
      <c r="E9" s="1" t="s">
        <v>13</v>
      </c>
      <c r="F9" s="19"/>
      <c r="G9" s="19"/>
      <c r="H9" s="19">
        <f t="shared" si="0"/>
        <v>0</v>
      </c>
      <c r="I9" s="19">
        <f t="shared" si="1"/>
        <v>0</v>
      </c>
    </row>
    <row r="10" spans="1:9" ht="102">
      <c r="A10" s="8" t="s">
        <v>73</v>
      </c>
      <c r="B10" s="1" t="s">
        <v>125</v>
      </c>
      <c r="C10" s="18" t="s">
        <v>44</v>
      </c>
      <c r="D10" s="6">
        <v>42.6</v>
      </c>
      <c r="E10" s="1" t="s">
        <v>19</v>
      </c>
      <c r="F10" s="19"/>
      <c r="G10" s="19"/>
      <c r="H10" s="19">
        <f t="shared" si="0"/>
        <v>0</v>
      </c>
      <c r="I10" s="19">
        <f t="shared" si="1"/>
        <v>0</v>
      </c>
    </row>
    <row r="11" spans="1:9" ht="63.75">
      <c r="A11" s="8">
        <v>9</v>
      </c>
      <c r="B11" s="1" t="s">
        <v>126</v>
      </c>
      <c r="C11" s="18" t="s">
        <v>45</v>
      </c>
      <c r="D11" s="6">
        <v>8</v>
      </c>
      <c r="E11" s="1" t="s">
        <v>13</v>
      </c>
      <c r="F11" s="19"/>
      <c r="G11" s="19"/>
      <c r="H11" s="19">
        <f t="shared" si="0"/>
        <v>0</v>
      </c>
      <c r="I11" s="19">
        <f t="shared" si="1"/>
        <v>0</v>
      </c>
    </row>
    <row r="12" spans="1:9" ht="76.5">
      <c r="A12" s="8" t="s">
        <v>73</v>
      </c>
      <c r="B12" s="1" t="s">
        <v>127</v>
      </c>
      <c r="C12" s="18" t="s">
        <v>46</v>
      </c>
      <c r="D12" s="6">
        <v>2</v>
      </c>
      <c r="E12" s="1" t="s">
        <v>13</v>
      </c>
      <c r="F12" s="19"/>
      <c r="G12" s="19"/>
      <c r="H12" s="19">
        <f t="shared" si="0"/>
        <v>0</v>
      </c>
      <c r="I12" s="19">
        <f t="shared" si="1"/>
        <v>0</v>
      </c>
    </row>
    <row r="13" spans="1:9" ht="76.5">
      <c r="A13" s="8">
        <v>11</v>
      </c>
      <c r="B13" s="1" t="s">
        <v>129</v>
      </c>
      <c r="C13" s="18" t="s">
        <v>128</v>
      </c>
      <c r="D13" s="6">
        <v>240</v>
      </c>
      <c r="E13" s="1" t="s">
        <v>13</v>
      </c>
      <c r="F13" s="19"/>
      <c r="G13" s="19"/>
      <c r="H13" s="19">
        <f t="shared" si="0"/>
        <v>0</v>
      </c>
      <c r="I13" s="19">
        <f t="shared" si="1"/>
        <v>0</v>
      </c>
    </row>
    <row r="14" spans="1:9" ht="51">
      <c r="A14" s="8">
        <v>12</v>
      </c>
      <c r="B14" s="1" t="s">
        <v>130</v>
      </c>
      <c r="C14" s="18" t="s">
        <v>47</v>
      </c>
      <c r="D14" s="6">
        <v>224.60000000000002</v>
      </c>
      <c r="E14" s="1" t="s">
        <v>19</v>
      </c>
      <c r="F14" s="19"/>
      <c r="G14" s="19"/>
      <c r="H14" s="19">
        <f t="shared" si="0"/>
        <v>0</v>
      </c>
      <c r="I14" s="19">
        <f t="shared" si="1"/>
        <v>0</v>
      </c>
    </row>
    <row r="15" spans="1:9" ht="63.75">
      <c r="A15" s="8">
        <v>13</v>
      </c>
      <c r="B15" s="1" t="s">
        <v>131</v>
      </c>
      <c r="C15" s="18" t="s">
        <v>48</v>
      </c>
      <c r="D15" s="6">
        <v>1078</v>
      </c>
      <c r="E15" s="1" t="s">
        <v>13</v>
      </c>
      <c r="F15" s="19"/>
      <c r="G15" s="19"/>
      <c r="H15" s="19">
        <f t="shared" si="0"/>
        <v>0</v>
      </c>
      <c r="I15" s="19">
        <f t="shared" si="1"/>
        <v>0</v>
      </c>
    </row>
    <row r="16" spans="1:9" ht="63.75">
      <c r="A16" s="8">
        <v>14</v>
      </c>
      <c r="B16" s="1" t="s">
        <v>132</v>
      </c>
      <c r="C16" s="18" t="s">
        <v>49</v>
      </c>
      <c r="D16" s="6">
        <v>8</v>
      </c>
      <c r="E16" s="1" t="s">
        <v>13</v>
      </c>
      <c r="F16" s="19"/>
      <c r="G16" s="19"/>
      <c r="H16" s="19">
        <f t="shared" si="0"/>
        <v>0</v>
      </c>
      <c r="I16" s="19">
        <f t="shared" si="1"/>
        <v>0</v>
      </c>
    </row>
    <row r="17" spans="1:9" s="9" customFormat="1">
      <c r="A17" s="7"/>
      <c r="B17" s="3"/>
      <c r="C17" s="3" t="s">
        <v>14</v>
      </c>
      <c r="D17" s="5"/>
      <c r="E17" s="3"/>
      <c r="F17" s="20"/>
      <c r="G17" s="20"/>
      <c r="H17" s="20">
        <f>ROUND(SUM(H2:H16),0)</f>
        <v>0</v>
      </c>
      <c r="I17" s="20">
        <f>ROUND(SUM(I2:I16),0)</f>
        <v>0</v>
      </c>
    </row>
    <row r="18" spans="1:9">
      <c r="F18" s="19"/>
      <c r="G18" s="19"/>
      <c r="H18" s="19"/>
      <c r="I18" s="19"/>
    </row>
    <row r="19" spans="1:9">
      <c r="F19" s="19"/>
      <c r="G19" s="19"/>
      <c r="H19" s="19"/>
      <c r="I19" s="19"/>
    </row>
    <row r="20" spans="1:9">
      <c r="F20" s="19"/>
      <c r="G20" s="19"/>
      <c r="H20" s="19"/>
      <c r="I20" s="19"/>
    </row>
    <row r="21" spans="1:9">
      <c r="F21" s="19"/>
      <c r="G21" s="19"/>
      <c r="H21" s="19"/>
      <c r="I21" s="19"/>
    </row>
    <row r="22" spans="1:9">
      <c r="F22" s="19"/>
      <c r="G22" s="19"/>
      <c r="H22" s="19"/>
      <c r="I22" s="19"/>
    </row>
    <row r="23" spans="1:9">
      <c r="F23" s="19"/>
      <c r="G23" s="19"/>
      <c r="H23" s="19"/>
      <c r="I23" s="19"/>
    </row>
    <row r="24" spans="1:9">
      <c r="F24" s="19"/>
      <c r="G24" s="19"/>
      <c r="H24" s="19"/>
      <c r="I24" s="19"/>
    </row>
    <row r="25" spans="1:9">
      <c r="F25" s="19"/>
      <c r="G25" s="19"/>
      <c r="H25" s="19"/>
      <c r="I25" s="19"/>
    </row>
    <row r="26" spans="1:9">
      <c r="F26" s="19"/>
      <c r="G26" s="19"/>
      <c r="H26" s="19"/>
      <c r="I26" s="19"/>
    </row>
    <row r="27" spans="1:9">
      <c r="F27" s="19"/>
      <c r="G27" s="19"/>
      <c r="H27" s="19"/>
      <c r="I27" s="19"/>
    </row>
    <row r="28" spans="1:9">
      <c r="F28" s="19"/>
      <c r="G28" s="19"/>
      <c r="H28" s="19"/>
      <c r="I28" s="19"/>
    </row>
    <row r="29" spans="1:9">
      <c r="F29" s="19"/>
      <c r="G29" s="19"/>
      <c r="H29" s="19"/>
      <c r="I29" s="19"/>
    </row>
  </sheetData>
  <printOptions horizontalCentered="1"/>
  <pageMargins left="0.39370078740157483" right="0.39370078740157483" top="1.3779527559055118" bottom="0.78740157480314965" header="0.43307086614173229" footer="0.43307086614173229"/>
  <pageSetup paperSize="9" scale="74" orientation="portrait" r:id="rId1"/>
  <headerFooter>
    <oddHeader>&amp;LCSŐSZ KÖZSÉG ÖNKORMÁNYZAT
MŰVELŐDÉSI HÁZ FELÚJÍTÁSA&amp;C&amp;"Times New Roman,Félkövér"&amp;12
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17</vt:i4>
      </vt:variant>
    </vt:vector>
  </HeadingPairs>
  <TitlesOfParts>
    <vt:vector size="34" baseType="lpstr">
      <vt:lpstr>Záradék</vt:lpstr>
      <vt:lpstr>Összesítő</vt:lpstr>
      <vt:lpstr>Irtás, föld- és sziklamunka</vt:lpstr>
      <vt:lpstr>Helyszíni beton és vasbeton mun</vt:lpstr>
      <vt:lpstr>Falazás és egyéb kőművesmunka</vt:lpstr>
      <vt:lpstr>Ácsmunka</vt:lpstr>
      <vt:lpstr>Vakolás és rabicolás</vt:lpstr>
      <vt:lpstr>Szárazépítés</vt:lpstr>
      <vt:lpstr>Tetőfedés</vt:lpstr>
      <vt:lpstr>Hideg- és melegburkolatok készí</vt:lpstr>
      <vt:lpstr>Bádogozás</vt:lpstr>
      <vt:lpstr>Fa- és műanyag szerkezet elhely</vt:lpstr>
      <vt:lpstr>Fém nyílászáró és  épületlakato</vt:lpstr>
      <vt:lpstr>Felületképzés</vt:lpstr>
      <vt:lpstr>Szigetelés</vt:lpstr>
      <vt:lpstr>Rögzítések, tömítések</vt:lpstr>
      <vt:lpstr>Járda, parkoló építés</vt:lpstr>
      <vt:lpstr>Bádogozás!Nyomtatási_cím</vt:lpstr>
      <vt:lpstr>'Fa- és műanyag szerkezet elhely'!Nyomtatási_cím</vt:lpstr>
      <vt:lpstr>'Hideg- és melegburkolatok készí'!Nyomtatási_cím</vt:lpstr>
      <vt:lpstr>'Járda, parkoló építés'!Nyomtatási_cím</vt:lpstr>
      <vt:lpstr>Szigetelés!Nyomtatási_cím</vt:lpstr>
      <vt:lpstr>Tetőfedés!Nyomtatási_cím</vt:lpstr>
      <vt:lpstr>'Falazás és egyéb kőművesmunka'!Nyomtatási_terület</vt:lpstr>
      <vt:lpstr>Felületképzés!Nyomtatási_terület</vt:lpstr>
      <vt:lpstr>'Fém nyílászáró és  épületlakato'!Nyomtatási_terület</vt:lpstr>
      <vt:lpstr>'Helyszíni beton és vasbeton mun'!Nyomtatási_terület</vt:lpstr>
      <vt:lpstr>'Irtás, föld- és sziklamunka'!Nyomtatási_terület</vt:lpstr>
      <vt:lpstr>'Járda, parkoló építés'!Nyomtatási_terület</vt:lpstr>
      <vt:lpstr>'Rögzítések, tömítések'!Nyomtatási_terület</vt:lpstr>
      <vt:lpstr>Szárazépítés!Nyomtatási_terület</vt:lpstr>
      <vt:lpstr>Szigetelés!Nyomtatási_terület</vt:lpstr>
      <vt:lpstr>'Vakolás és rabicolás'!Nyomtatási_terület</vt:lpstr>
      <vt:lpstr>Záradék!Nyomtatási_terület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</dc:creator>
  <cp:lastModifiedBy>Windows-felhasználó</cp:lastModifiedBy>
  <cp:lastPrinted>2019-05-22T12:19:16Z</cp:lastPrinted>
  <dcterms:created xsi:type="dcterms:W3CDTF">2016-05-25T08:25:00Z</dcterms:created>
  <dcterms:modified xsi:type="dcterms:W3CDTF">2019-10-04T12:01:19Z</dcterms:modified>
</cp:coreProperties>
</file>